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172.20.10.11\保管文書\11_自主研究事業\自08-PIの効果的活用に関する検討会\01 PI計算ツール\PI計算ツール（Ver.6.3）\起案（修正版）\"/>
    </mc:Choice>
  </mc:AlternateContent>
  <bookViews>
    <workbookView xWindow="0" yWindow="0" windowWidth="20460" windowHeight="7425"/>
  </bookViews>
  <sheets>
    <sheet name="表紙" sheetId="8" r:id="rId1"/>
    <sheet name="入力" sheetId="2" r:id="rId2"/>
    <sheet name="入力（A103-A109）" sheetId="11" r:id="rId3"/>
    <sheet name="PI計算値" sheetId="1" r:id="rId4"/>
    <sheet name="更新履歴" sheetId="7" r:id="rId5"/>
  </sheets>
  <definedNames>
    <definedName name="_xlnm._FilterDatabase" localSheetId="1" hidden="1">入力!$A$1:$G$265</definedName>
    <definedName name="_xlnm.Print_Area" localSheetId="3">PI計算値!$A$1:$J$120</definedName>
    <definedName name="_xlnm.Print_Area" localSheetId="1">入力!$A$1:$G$249</definedName>
    <definedName name="_xlnm.Print_Titles" localSheetId="3">PI計算値!$1:$1</definedName>
    <definedName name="_xlnm.Print_Titles" localSheetId="1">入力!$1:$1</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130" i="2" l="1"/>
  <c r="D49" i="2"/>
  <c r="F62" i="1" l="1"/>
  <c r="D198" i="2"/>
  <c r="D197" i="2"/>
  <c r="D118" i="2"/>
  <c r="D120" i="2"/>
  <c r="D254" i="2" l="1"/>
  <c r="D46" i="2"/>
  <c r="F30" i="1" s="1"/>
  <c r="D28" i="2"/>
  <c r="D260" i="2"/>
  <c r="F127" i="1" s="1"/>
  <c r="F124" i="1"/>
  <c r="D255" i="2"/>
  <c r="D256" i="2"/>
  <c r="D264" i="2"/>
  <c r="D265" i="2"/>
  <c r="D262" i="2"/>
  <c r="D263" i="2"/>
  <c r="F128" i="1"/>
  <c r="D257" i="2"/>
  <c r="D259" i="2"/>
  <c r="D247" i="2"/>
  <c r="F119" i="1" s="1"/>
  <c r="D251" i="2"/>
  <c r="F122" i="1" s="1"/>
  <c r="F123" i="1"/>
  <c r="D250" i="2"/>
  <c r="F121" i="1" s="1"/>
  <c r="D249" i="2"/>
  <c r="F120" i="1" s="1"/>
  <c r="D87" i="2"/>
  <c r="F50" i="1" s="1"/>
  <c r="D85" i="2"/>
  <c r="D232" i="2"/>
  <c r="F111" i="1" s="1"/>
  <c r="D206" i="2"/>
  <c r="D205" i="2"/>
  <c r="F99" i="1" s="1"/>
  <c r="D203" i="2"/>
  <c r="F98" i="1" s="1"/>
  <c r="D175" i="2"/>
  <c r="D174" i="2"/>
  <c r="F82" i="1"/>
  <c r="D171" i="2"/>
  <c r="D169" i="2"/>
  <c r="D167" i="2"/>
  <c r="D165" i="2"/>
  <c r="F84" i="1" s="1"/>
  <c r="D163" i="2"/>
  <c r="F3" i="1"/>
  <c r="D102" i="2"/>
  <c r="F57" i="1" s="1"/>
  <c r="D110" i="2"/>
  <c r="F61" i="1" s="1"/>
  <c r="D108" i="2"/>
  <c r="D106" i="2"/>
  <c r="D176" i="2"/>
  <c r="D177" i="2"/>
  <c r="D181" i="2"/>
  <c r="D22" i="2"/>
  <c r="F18" i="1" s="1"/>
  <c r="D79" i="2"/>
  <c r="D44" i="2"/>
  <c r="F29" i="1" s="1"/>
  <c r="D149" i="2"/>
  <c r="Q29" i="11"/>
  <c r="R29" i="11" s="1"/>
  <c r="F10" i="1" s="1"/>
  <c r="H3" i="1"/>
  <c r="Q25" i="11"/>
  <c r="R25" i="11"/>
  <c r="S25" i="11" s="1"/>
  <c r="Q26" i="11"/>
  <c r="R26" i="11" s="1"/>
  <c r="S26" i="11" s="1"/>
  <c r="Q27" i="11"/>
  <c r="R27" i="11"/>
  <c r="S27" i="11" s="1"/>
  <c r="Q28" i="11"/>
  <c r="R28" i="11" s="1"/>
  <c r="S28" i="11" s="1"/>
  <c r="Q24" i="11"/>
  <c r="R24" i="11"/>
  <c r="S24" i="11" s="1"/>
  <c r="Q18" i="11"/>
  <c r="R18" i="11"/>
  <c r="S18" i="11" s="1"/>
  <c r="Q19" i="11"/>
  <c r="R19" i="11" s="1"/>
  <c r="Q20" i="11"/>
  <c r="R20" i="11"/>
  <c r="S20" i="11" s="1"/>
  <c r="Q21" i="11"/>
  <c r="R21" i="11" s="1"/>
  <c r="S21" i="11" s="1"/>
  <c r="Q22" i="11"/>
  <c r="R22" i="11"/>
  <c r="Q23" i="11"/>
  <c r="R23" i="11" s="1"/>
  <c r="S23" i="11" s="1"/>
  <c r="Q17" i="11"/>
  <c r="R17" i="11" s="1"/>
  <c r="S17" i="11" s="1"/>
  <c r="S22" i="11"/>
  <c r="Q12" i="11"/>
  <c r="R12" i="11" s="1"/>
  <c r="F7" i="1" s="1"/>
  <c r="Q13" i="11"/>
  <c r="R13" i="11"/>
  <c r="Q14" i="11"/>
  <c r="R14" i="11" s="1"/>
  <c r="S14" i="11" s="1"/>
  <c r="Q15" i="11"/>
  <c r="R15" i="11"/>
  <c r="S15" i="11" s="1"/>
  <c r="Q16" i="11"/>
  <c r="R16" i="11" s="1"/>
  <c r="S16" i="11" s="1"/>
  <c r="Q11" i="11"/>
  <c r="R11" i="11"/>
  <c r="S11" i="11" s="1"/>
  <c r="S13" i="11"/>
  <c r="Q6" i="11"/>
  <c r="R6" i="11"/>
  <c r="S6" i="11" s="1"/>
  <c r="Q7" i="11"/>
  <c r="R7" i="11"/>
  <c r="S7" i="11" s="1"/>
  <c r="Q8" i="11"/>
  <c r="R8" i="11"/>
  <c r="Q9" i="11"/>
  <c r="R9" i="11"/>
  <c r="S9" i="11" s="1"/>
  <c r="Q10" i="11"/>
  <c r="R10" i="11"/>
  <c r="S10" i="11" s="1"/>
  <c r="Q5" i="11"/>
  <c r="R5" i="11"/>
  <c r="S5" i="11" s="1"/>
  <c r="S8" i="11"/>
  <c r="D64" i="2"/>
  <c r="F39" i="1" s="1"/>
  <c r="D62" i="2"/>
  <c r="D245" i="2"/>
  <c r="F118" i="1" s="1"/>
  <c r="D241" i="2"/>
  <c r="F116" i="1" s="1"/>
  <c r="D239" i="2"/>
  <c r="F115" i="1" s="1"/>
  <c r="D237" i="2"/>
  <c r="F114" i="1" s="1"/>
  <c r="D234" i="2"/>
  <c r="F112" i="1" s="1"/>
  <c r="D222" i="2"/>
  <c r="F107" i="1" s="1"/>
  <c r="D220" i="2"/>
  <c r="F106" i="1"/>
  <c r="D218" i="2"/>
  <c r="F105" i="1" s="1"/>
  <c r="D216" i="2"/>
  <c r="F104" i="1" s="1"/>
  <c r="D212" i="2"/>
  <c r="F102" i="1" s="1"/>
  <c r="D200" i="2"/>
  <c r="D199" i="2"/>
  <c r="D196" i="2"/>
  <c r="F96" i="1" s="1"/>
  <c r="D193" i="2"/>
  <c r="D194" i="2"/>
  <c r="D195" i="2"/>
  <c r="D192" i="2"/>
  <c r="F87" i="1"/>
  <c r="F86" i="1"/>
  <c r="F85" i="1"/>
  <c r="F83" i="1"/>
  <c r="D155" i="2"/>
  <c r="D154" i="2"/>
  <c r="F79" i="1" s="1"/>
  <c r="D147" i="2"/>
  <c r="F77" i="1" s="1"/>
  <c r="D142" i="2"/>
  <c r="F75" i="1" s="1"/>
  <c r="D140" i="2"/>
  <c r="F74" i="1" s="1"/>
  <c r="D138" i="2"/>
  <c r="F73" i="1" s="1"/>
  <c r="F70" i="1"/>
  <c r="D128" i="2"/>
  <c r="F69" i="1" s="1"/>
  <c r="D124" i="2"/>
  <c r="F67" i="1" s="1"/>
  <c r="D122" i="2"/>
  <c r="F66" i="1" s="1"/>
  <c r="F65" i="1"/>
  <c r="F60" i="1"/>
  <c r="F59" i="1"/>
  <c r="F58" i="1"/>
  <c r="D96" i="2"/>
  <c r="F54" i="1"/>
  <c r="D94" i="2"/>
  <c r="F53" i="1" s="1"/>
  <c r="F49" i="1"/>
  <c r="D83" i="2"/>
  <c r="F48" i="1" s="1"/>
  <c r="D81" i="2"/>
  <c r="F47" i="1" s="1"/>
  <c r="F46" i="1"/>
  <c r="D76" i="2"/>
  <c r="F44" i="1" s="1"/>
  <c r="D72" i="2"/>
  <c r="F43" i="1" s="1"/>
  <c r="D60" i="2"/>
  <c r="D59" i="2"/>
  <c r="F37" i="1" s="1"/>
  <c r="D52" i="2"/>
  <c r="F34" i="1" s="1"/>
  <c r="F32" i="1"/>
  <c r="D47" i="2"/>
  <c r="F31" i="1"/>
  <c r="D36" i="2"/>
  <c r="F25" i="1" s="1"/>
  <c r="D34" i="2"/>
  <c r="D33" i="2"/>
  <c r="D32" i="2"/>
  <c r="F23" i="1" s="1"/>
  <c r="F21" i="1"/>
  <c r="F91" i="1"/>
  <c r="F92" i="1"/>
  <c r="F68" i="1"/>
  <c r="F64" i="1"/>
  <c r="H10" i="1"/>
  <c r="Q4" i="11"/>
  <c r="R4" i="11"/>
  <c r="F5" i="1" s="1"/>
  <c r="Q3" i="11"/>
  <c r="R3" i="11" s="1"/>
  <c r="F4" i="1" s="1"/>
  <c r="F2" i="1"/>
  <c r="D157" i="2"/>
  <c r="F80" i="1" s="1"/>
  <c r="F113" i="1"/>
  <c r="F93" i="1"/>
  <c r="F110" i="1"/>
  <c r="F109" i="1"/>
  <c r="F108" i="1"/>
  <c r="F94" i="1"/>
  <c r="F76" i="1"/>
  <c r="F71" i="1"/>
  <c r="F45" i="1"/>
  <c r="F33" i="1"/>
  <c r="F28" i="1"/>
  <c r="F27" i="1"/>
  <c r="F26" i="1"/>
  <c r="F17" i="1"/>
  <c r="F16" i="1"/>
  <c r="F11" i="1"/>
  <c r="F13" i="1"/>
  <c r="F117" i="1"/>
  <c r="F103" i="1"/>
  <c r="F101" i="1"/>
  <c r="F100" i="1"/>
  <c r="F81" i="1"/>
  <c r="F78" i="1"/>
  <c r="F72" i="1"/>
  <c r="F63" i="1"/>
  <c r="F56" i="1"/>
  <c r="F55" i="1"/>
  <c r="F52" i="1"/>
  <c r="F51" i="1"/>
  <c r="F42" i="1"/>
  <c r="F41" i="1"/>
  <c r="F40" i="1"/>
  <c r="F36" i="1"/>
  <c r="F35" i="1"/>
  <c r="F22" i="1"/>
  <c r="F20" i="1"/>
  <c r="F19" i="1"/>
  <c r="F15" i="1"/>
  <c r="F14" i="1"/>
  <c r="F12" i="1"/>
  <c r="F97" i="1" l="1"/>
  <c r="F89" i="1"/>
  <c r="D172" i="2" s="1"/>
  <c r="F88" i="1" s="1"/>
  <c r="F24" i="1"/>
  <c r="F95" i="1"/>
  <c r="H6" i="1"/>
  <c r="F90" i="1"/>
  <c r="D173" i="2" s="1"/>
  <c r="F125" i="1"/>
  <c r="F6" i="1"/>
  <c r="F38" i="1"/>
  <c r="F129" i="1"/>
  <c r="F126" i="1"/>
  <c r="S19" i="11"/>
  <c r="H8" i="1" s="1"/>
  <c r="F8" i="1"/>
  <c r="H9" i="1"/>
  <c r="F9" i="1"/>
  <c r="S12" i="11"/>
  <c r="H7" i="1" s="1"/>
</calcChain>
</file>

<file path=xl/comments1.xml><?xml version="1.0" encoding="utf-8"?>
<comments xmlns="http://schemas.openxmlformats.org/spreadsheetml/2006/main">
  <authors>
    <author>中川 遼太郎</author>
  </authors>
  <commentList>
    <comment ref="D5" authorId="0" shapeId="0">
      <text>
        <r>
          <rPr>
            <sz val="9"/>
            <color indexed="81"/>
            <rFont val="メイリオ"/>
            <family val="3"/>
            <charset val="128"/>
          </rPr>
          <t>水質基準に変更があったら値を変更する。</t>
        </r>
      </text>
    </comment>
    <comment ref="D7" authorId="0" shapeId="0">
      <text>
        <r>
          <rPr>
            <sz val="9"/>
            <color indexed="81"/>
            <rFont val="メイリオ"/>
            <family val="3"/>
            <charset val="128"/>
          </rPr>
          <t xml:space="preserve">水質基準に変更があったら値を変更する。
</t>
        </r>
      </text>
    </comment>
  </commentList>
</comments>
</file>

<file path=xl/comments2.xml><?xml version="1.0" encoding="utf-8"?>
<comments xmlns="http://schemas.openxmlformats.org/spreadsheetml/2006/main">
  <authors>
    <author>中川 遼太郎</author>
  </authors>
  <commentList>
    <comment ref="D1" authorId="0" shapeId="0">
      <text>
        <r>
          <rPr>
            <sz val="11"/>
            <color indexed="81"/>
            <rFont val="メイリオ"/>
            <family val="3"/>
            <charset val="128"/>
          </rPr>
          <t>水質基準に変更があったら値を変更する。</t>
        </r>
      </text>
    </comment>
    <comment ref="B29" authorId="0" shapeId="0">
      <text>
        <r>
          <rPr>
            <sz val="10"/>
            <color indexed="81"/>
            <rFont val="メイリオ"/>
            <family val="3"/>
            <charset val="128"/>
          </rPr>
          <t>水質管理目標設定項目15「農薬類」の計算方法に準ずる。
（対象農薬の検出値と目標値の比の和）</t>
        </r>
      </text>
    </comment>
  </commentList>
</comments>
</file>

<file path=xl/comments3.xml><?xml version="1.0" encoding="utf-8"?>
<comments xmlns="http://schemas.openxmlformats.org/spreadsheetml/2006/main">
  <authors>
    <author>中川 遼太郎</author>
  </authors>
  <commentList>
    <comment ref="H3" authorId="0" shapeId="0">
      <text>
        <r>
          <rPr>
            <sz val="10"/>
            <color indexed="81"/>
            <rFont val="メイリオ"/>
            <family val="3"/>
            <charset val="128"/>
          </rPr>
          <t>最大基準比の物質名です。</t>
        </r>
      </text>
    </comment>
    <comment ref="H6" authorId="0" shapeId="0">
      <text>
        <r>
          <rPr>
            <sz val="10"/>
            <color indexed="81"/>
            <rFont val="メイリオ"/>
            <family val="3"/>
            <charset val="128"/>
          </rPr>
          <t>最大基準比の物質名です。</t>
        </r>
        <r>
          <rPr>
            <b/>
            <sz val="9"/>
            <color indexed="81"/>
            <rFont val="ＭＳ Ｐゴシック"/>
            <family val="3"/>
            <charset val="128"/>
          </rPr>
          <t xml:space="preserve">
</t>
        </r>
        <r>
          <rPr>
            <sz val="9"/>
            <color indexed="81"/>
            <rFont val="ＭＳ Ｐゴシック"/>
            <family val="3"/>
            <charset val="128"/>
          </rPr>
          <t xml:space="preserve">
</t>
        </r>
      </text>
    </comment>
    <comment ref="H7" authorId="0" shapeId="0">
      <text>
        <r>
          <rPr>
            <sz val="10"/>
            <color indexed="81"/>
            <rFont val="メイリオ"/>
            <family val="3"/>
            <charset val="128"/>
          </rPr>
          <t>最大基準比の物質名です。</t>
        </r>
      </text>
    </comment>
    <comment ref="H8" authorId="0" shapeId="0">
      <text>
        <r>
          <rPr>
            <sz val="10"/>
            <color indexed="81"/>
            <rFont val="メイリオ"/>
            <family val="3"/>
            <charset val="128"/>
          </rPr>
          <t xml:space="preserve">最大基準比の物質名です。
</t>
        </r>
      </text>
    </comment>
    <comment ref="H9" authorId="0" shapeId="0">
      <text>
        <r>
          <rPr>
            <sz val="10"/>
            <color indexed="81"/>
            <rFont val="メイリオ"/>
            <family val="3"/>
            <charset val="128"/>
          </rPr>
          <t>最大基準比の物質名です。</t>
        </r>
        <r>
          <rPr>
            <sz val="9"/>
            <color indexed="81"/>
            <rFont val="ＭＳ Ｐゴシック"/>
            <family val="3"/>
            <charset val="128"/>
          </rPr>
          <t xml:space="preserve">
</t>
        </r>
      </text>
    </comment>
    <comment ref="H10" authorId="0" shapeId="0">
      <text>
        <r>
          <rPr>
            <sz val="10"/>
            <color indexed="81"/>
            <rFont val="メイリオ"/>
            <family val="3"/>
            <charset val="128"/>
          </rPr>
          <t>測定した農薬数です。</t>
        </r>
        <r>
          <rPr>
            <sz val="10"/>
            <color indexed="81"/>
            <rFont val="ＭＳ Ｐゴシック"/>
            <family val="3"/>
            <charset val="128"/>
          </rPr>
          <t xml:space="preserve">
</t>
        </r>
      </text>
    </comment>
    <comment ref="I10" authorId="0" shapeId="0">
      <text>
        <r>
          <rPr>
            <sz val="9"/>
            <color indexed="81"/>
            <rFont val="メイリオ"/>
            <family val="3"/>
            <charset val="128"/>
          </rPr>
          <t>Xij:各定期検査時の各農薬濃度
GVj:各農薬の目標値
i:定期検査実施回数
j:農薬の種類</t>
        </r>
        <r>
          <rPr>
            <sz val="9"/>
            <color indexed="81"/>
            <rFont val="ＭＳ Ｐゴシック"/>
            <family val="3"/>
            <charset val="128"/>
          </rPr>
          <t xml:space="preserve">
</t>
        </r>
      </text>
    </comment>
  </commentList>
</comments>
</file>

<file path=xl/sharedStrings.xml><?xml version="1.0" encoding="utf-8"?>
<sst xmlns="http://schemas.openxmlformats.org/spreadsheetml/2006/main" count="1908" uniqueCount="1151">
  <si>
    <t>項目</t>
    <rPh sb="0" eb="2">
      <t>コウモク</t>
    </rPh>
    <phoneticPr fontId="1"/>
  </si>
  <si>
    <t>管路点検率</t>
  </si>
  <si>
    <t>消火栓設置密度</t>
  </si>
  <si>
    <t>貯水槽水道指導率</t>
  </si>
  <si>
    <t>(減価償却費/給水収益)×100</t>
    <rPh sb="1" eb="3">
      <t>ゲンカ</t>
    </rPh>
    <rPh sb="3" eb="6">
      <t>ショウキャクヒ</t>
    </rPh>
    <phoneticPr fontId="1"/>
  </si>
  <si>
    <t>日付</t>
    <rPh sb="0" eb="2">
      <t>ヒヅケ</t>
    </rPh>
    <phoneticPr fontId="2"/>
  </si>
  <si>
    <t>変更内容</t>
    <rPh sb="0" eb="2">
      <t>ヘンコウ</t>
    </rPh>
    <rPh sb="2" eb="4">
      <t>ナイヨウ</t>
    </rPh>
    <phoneticPr fontId="2"/>
  </si>
  <si>
    <t>変数名</t>
    <rPh sb="0" eb="3">
      <t>ヘンスウメイ</t>
    </rPh>
    <phoneticPr fontId="2"/>
  </si>
  <si>
    <t>単位</t>
    <rPh sb="0" eb="2">
      <t>タンイ</t>
    </rPh>
    <phoneticPr fontId="2"/>
  </si>
  <si>
    <t>定義</t>
    <rPh sb="0" eb="2">
      <t>テイギ</t>
    </rPh>
    <phoneticPr fontId="2"/>
  </si>
  <si>
    <t>自己保有水源水量</t>
  </si>
  <si>
    <t>全水源水量</t>
  </si>
  <si>
    <t>水源保全に投資した費用</t>
  </si>
  <si>
    <t>直結給水件数</t>
  </si>
  <si>
    <t>日</t>
    <rPh sb="0" eb="1">
      <t>ニチ</t>
    </rPh>
    <phoneticPr fontId="2"/>
  </si>
  <si>
    <t>鉛製給水管使用件数</t>
  </si>
  <si>
    <t>緊急貯水槽容量</t>
  </si>
  <si>
    <t>全浄水施設能力</t>
  </si>
  <si>
    <t>給水区域内人口</t>
  </si>
  <si>
    <t>配水管延長</t>
  </si>
  <si>
    <t>更新された管路延長</t>
  </si>
  <si>
    <t>更生された管路延長</t>
  </si>
  <si>
    <t>バルブ設置数</t>
    <rPh sb="3" eb="6">
      <t>セッチスウ</t>
    </rPh>
    <phoneticPr fontId="2"/>
  </si>
  <si>
    <t>新設管路延長</t>
  </si>
  <si>
    <t>年間水源水質事故件数</t>
  </si>
  <si>
    <t>原水融通能力</t>
  </si>
  <si>
    <t>耐震管延長</t>
  </si>
  <si>
    <t>給水車数</t>
  </si>
  <si>
    <t>営業収益</t>
  </si>
  <si>
    <t>営業費用</t>
  </si>
  <si>
    <t>営業外収益</t>
  </si>
  <si>
    <t>営業外費用</t>
  </si>
  <si>
    <t>総収益</t>
  </si>
  <si>
    <t>受託工事収益</t>
  </si>
  <si>
    <t>累積欠損金</t>
  </si>
  <si>
    <t>収益的収入</t>
  </si>
  <si>
    <t>損益勘定繰入金</t>
  </si>
  <si>
    <t>資本勘定繰入金</t>
  </si>
  <si>
    <t>t/日又はkL/日</t>
    <phoneticPr fontId="1"/>
  </si>
  <si>
    <t>t又はkL</t>
    <phoneticPr fontId="1"/>
  </si>
  <si>
    <t>給水収益</t>
  </si>
  <si>
    <t>損益勘定所属職員数</t>
  </si>
  <si>
    <t>職員給与費</t>
  </si>
  <si>
    <t>企業債利息</t>
  </si>
  <si>
    <t>減価償却費</t>
  </si>
  <si>
    <t>企業債残高</t>
  </si>
  <si>
    <t>経常費用</t>
  </si>
  <si>
    <t>材料及び不用品売却原価</t>
  </si>
  <si>
    <t>受託工事費</t>
  </si>
  <si>
    <t>附帯事業費</t>
  </si>
  <si>
    <t>流動資産</t>
  </si>
  <si>
    <t>剰余金</t>
  </si>
  <si>
    <t>負債・資本合計</t>
  </si>
  <si>
    <t>固定資産</t>
  </si>
  <si>
    <t>当年度減価償却費</t>
  </si>
  <si>
    <t>期首固定資産</t>
  </si>
  <si>
    <t>期末固定資産</t>
  </si>
  <si>
    <t>件</t>
    <rPh sb="0" eb="1">
      <t>ケン</t>
    </rPh>
    <phoneticPr fontId="2"/>
  </si>
  <si>
    <t>人</t>
    <rPh sb="0" eb="1">
      <t>ニン</t>
    </rPh>
    <phoneticPr fontId="2"/>
  </si>
  <si>
    <t>時間・人</t>
    <rPh sb="0" eb="2">
      <t>ジカン</t>
    </rPh>
    <rPh sb="3" eb="4">
      <t>ニン</t>
    </rPh>
    <phoneticPr fontId="2"/>
  </si>
  <si>
    <t>技術職員総数</t>
  </si>
  <si>
    <t>年</t>
    <rPh sb="0" eb="1">
      <t>ネン</t>
    </rPh>
    <phoneticPr fontId="2"/>
  </si>
  <si>
    <t>年間配水量</t>
  </si>
  <si>
    <t>個</t>
    <rPh sb="0" eb="1">
      <t>コ</t>
    </rPh>
    <phoneticPr fontId="2"/>
  </si>
  <si>
    <t>人・日</t>
    <rPh sb="0" eb="1">
      <t>ニン</t>
    </rPh>
    <rPh sb="2" eb="3">
      <t>ニチ</t>
    </rPh>
    <phoneticPr fontId="2"/>
  </si>
  <si>
    <t>直接飲用回答数</t>
  </si>
  <si>
    <t>部</t>
    <rPh sb="0" eb="1">
      <t>ブ</t>
    </rPh>
    <phoneticPr fontId="2"/>
  </si>
  <si>
    <t>モニタ人数</t>
  </si>
  <si>
    <t>アンケート回答人数</t>
  </si>
  <si>
    <t>見学者数</t>
  </si>
  <si>
    <t>kWh</t>
  </si>
  <si>
    <t>MJ</t>
  </si>
  <si>
    <t>再生可能エネルギー設備の電力使用量</t>
  </si>
  <si>
    <t>有効利用土量</t>
  </si>
  <si>
    <t>浄水発生土量</t>
  </si>
  <si>
    <t>リサイクルされた建設副産物量</t>
  </si>
  <si>
    <t>t</t>
  </si>
  <si>
    <t>建設副産物排出量</t>
  </si>
  <si>
    <t>地下水揚水量</t>
  </si>
  <si>
    <t>箇所</t>
    <rPh sb="0" eb="2">
      <t>カショ</t>
    </rPh>
    <phoneticPr fontId="2"/>
  </si>
  <si>
    <t>延べ時間</t>
    <rPh sb="0" eb="1">
      <t>ノ</t>
    </rPh>
    <rPh sb="2" eb="4">
      <t>ジカン</t>
    </rPh>
    <phoneticPr fontId="2"/>
  </si>
  <si>
    <t>誤料金請求件数</t>
  </si>
  <si>
    <t>料金請求総件数</t>
  </si>
  <si>
    <t>給水停止件数</t>
  </si>
  <si>
    <t>10年間の浄水場停止事故件数</t>
  </si>
  <si>
    <t>ダクタイル鋳鉄管延長</t>
  </si>
  <si>
    <t>鋼管延長</t>
  </si>
  <si>
    <t>管路の事故件数</t>
  </si>
  <si>
    <t>鉄製管路の事故件数</t>
  </si>
  <si>
    <t>非鉄製管路の事故件数</t>
  </si>
  <si>
    <t>給水管の事故件数</t>
  </si>
  <si>
    <t>年間漏水量</t>
  </si>
  <si>
    <t>時間</t>
    <rPh sb="0" eb="2">
      <t>ジカン</t>
    </rPh>
    <phoneticPr fontId="2"/>
  </si>
  <si>
    <t>点検した管路延長</t>
  </si>
  <si>
    <t>基</t>
    <rPh sb="0" eb="1">
      <t>キ</t>
    </rPh>
    <phoneticPr fontId="2"/>
  </si>
  <si>
    <t>消火栓数</t>
  </si>
  <si>
    <t>貯水槽水道指導件数</t>
  </si>
  <si>
    <t>単位</t>
    <rPh sb="0" eb="2">
      <t>タンイ</t>
    </rPh>
    <phoneticPr fontId="1"/>
  </si>
  <si>
    <t>PI名</t>
    <rPh sb="2" eb="3">
      <t>メイ</t>
    </rPh>
    <phoneticPr fontId="1"/>
  </si>
  <si>
    <t>計算式</t>
    <rPh sb="0" eb="3">
      <t>ケイサンシキ</t>
    </rPh>
    <phoneticPr fontId="1"/>
  </si>
  <si>
    <t>自己保有水源率</t>
  </si>
  <si>
    <t>原水水質監視度</t>
  </si>
  <si>
    <t>農薬濃度水質管理目標比</t>
  </si>
  <si>
    <t>直結給水率</t>
  </si>
  <si>
    <t>鉛製給水管率</t>
  </si>
  <si>
    <t>給水人口一人当たり貯留飲料水量</t>
  </si>
  <si>
    <t>給水人口一人当たり配水量</t>
  </si>
  <si>
    <t>配水池貯留能力</t>
  </si>
  <si>
    <t>配水管延長密度</t>
  </si>
  <si>
    <t>管路の更新率</t>
  </si>
  <si>
    <t>管路の更生率</t>
  </si>
  <si>
    <t>管路の新設率</t>
  </si>
  <si>
    <t>系統間の原水融通率</t>
  </si>
  <si>
    <t>薬品備蓄日数</t>
  </si>
  <si>
    <t>燃料備蓄日数</t>
  </si>
  <si>
    <t>給水車保有度</t>
  </si>
  <si>
    <t>車載用の給水タンク保有度</t>
  </si>
  <si>
    <t>営業収支比率</t>
  </si>
  <si>
    <t>経常収支比率</t>
  </si>
  <si>
    <t>総収支比率</t>
  </si>
  <si>
    <t>累積欠損金比率</t>
  </si>
  <si>
    <t>職員一人当たり給水収益</t>
  </si>
  <si>
    <t>給水収益に対する職員給与費の割合</t>
  </si>
  <si>
    <t>給水収益に対する企業債利息の割合</t>
  </si>
  <si>
    <t>給水収益に対する減価償却費の割合</t>
  </si>
  <si>
    <t>給水収益に対する企業債残高の割合</t>
  </si>
  <si>
    <t>供給単価</t>
  </si>
  <si>
    <t>給水原価</t>
  </si>
  <si>
    <t>有収率</t>
  </si>
  <si>
    <t>施設利用率</t>
  </si>
  <si>
    <t>負荷率</t>
  </si>
  <si>
    <t>流動比率</t>
  </si>
  <si>
    <t>自己資本構成比率</t>
  </si>
  <si>
    <t>固定比率</t>
  </si>
  <si>
    <t>企業債償還元金対減価償却費比率</t>
  </si>
  <si>
    <t>固定資産使用効率</t>
  </si>
  <si>
    <t>(自己保有水源水量/全水源水量)×100</t>
  </si>
  <si>
    <t>原水水質監視項目数</t>
  </si>
  <si>
    <t>(直結給水件数/給水件数)×100</t>
  </si>
  <si>
    <t>(鉛製給水管使用件数/給水件数)×100</t>
  </si>
  <si>
    <t>日</t>
  </si>
  <si>
    <t>年間給水制限日数</t>
  </si>
  <si>
    <t>件</t>
  </si>
  <si>
    <t>(総収益/総費用)×100</t>
  </si>
  <si>
    <t>(損益勘定繰入金/収益的収入)×100</t>
  </si>
  <si>
    <t>(職員給与費/給水収益)×100</t>
  </si>
  <si>
    <t>(企業債利息/給水収益)×100</t>
  </si>
  <si>
    <t>(企業債残高/給水収益)×100</t>
  </si>
  <si>
    <t>(供給単価/給水原価)×100</t>
  </si>
  <si>
    <t>円</t>
  </si>
  <si>
    <t>(流動資産/流動負債)×100</t>
  </si>
  <si>
    <t>mg/L</t>
  </si>
  <si>
    <t>人</t>
  </si>
  <si>
    <t>個</t>
  </si>
  <si>
    <t>km</t>
  </si>
  <si>
    <t>箇所</t>
  </si>
  <si>
    <t>台</t>
  </si>
  <si>
    <t>総費用</t>
  </si>
  <si>
    <t>流動負債</t>
  </si>
  <si>
    <t>給水件数</t>
  </si>
  <si>
    <t>全職員数</t>
  </si>
  <si>
    <t>全職員の水道業務経験年数</t>
  </si>
  <si>
    <t>外部研修時間</t>
  </si>
  <si>
    <t>内部研修時間</t>
  </si>
  <si>
    <t>技術職員率</t>
  </si>
  <si>
    <t>直接飲用率</t>
  </si>
  <si>
    <t>モニタ割合</t>
  </si>
  <si>
    <t>アンケート情報収集割合</t>
  </si>
  <si>
    <t>水道施設見学者割合</t>
  </si>
  <si>
    <t>再生可能エネルギー利用率</t>
  </si>
  <si>
    <t>浄水発生土の有効利用率</t>
  </si>
  <si>
    <t>建設副産物のリサイクル率</t>
  </si>
  <si>
    <t>配水池清掃実施率</t>
  </si>
  <si>
    <t>料金請求誤り割合</t>
  </si>
  <si>
    <t>給水停止割合</t>
  </si>
  <si>
    <t>検針委託率</t>
  </si>
  <si>
    <t>浄水場第三者委託率</t>
  </si>
  <si>
    <t>浄水場事故割合</t>
  </si>
  <si>
    <t>ダクタイル鋳鉄管・鋼管率</t>
  </si>
  <si>
    <t>管路の事故割合</t>
  </si>
  <si>
    <t>鉄製管路の事故割合</t>
  </si>
  <si>
    <t>非鉄製管路の事故割合</t>
  </si>
  <si>
    <t>給水管の事故割合</t>
  </si>
  <si>
    <t>漏水率</t>
  </si>
  <si>
    <t>（公財）水道技術研究センター</t>
    <rPh sb="1" eb="2">
      <t>コウ</t>
    </rPh>
    <phoneticPr fontId="2"/>
  </si>
  <si>
    <t>最大カビ臭物質濃度水質基準比率</t>
  </si>
  <si>
    <t>給水人口一人当たり平均断水・濁水時間</t>
  </si>
  <si>
    <t>B105</t>
  </si>
  <si>
    <t>B106</t>
  </si>
  <si>
    <t>B107</t>
  </si>
  <si>
    <t>B108</t>
  </si>
  <si>
    <t>C102</t>
  </si>
  <si>
    <t>C103</t>
  </si>
  <si>
    <t>C104</t>
  </si>
  <si>
    <t>C105</t>
  </si>
  <si>
    <t>C106</t>
  </si>
  <si>
    <t>C107</t>
  </si>
  <si>
    <t>C108</t>
  </si>
  <si>
    <t>C109</t>
  </si>
  <si>
    <t>C110</t>
  </si>
  <si>
    <t>C111</t>
  </si>
  <si>
    <t>C112</t>
  </si>
  <si>
    <t>C113</t>
  </si>
  <si>
    <t>C114</t>
  </si>
  <si>
    <t>C115</t>
  </si>
  <si>
    <t>C116</t>
  </si>
  <si>
    <t>C117</t>
  </si>
  <si>
    <t>C118</t>
  </si>
  <si>
    <t>C119</t>
  </si>
  <si>
    <t>C120</t>
  </si>
  <si>
    <t>C121</t>
  </si>
  <si>
    <t>C122</t>
  </si>
  <si>
    <t>C123</t>
  </si>
  <si>
    <t>A109</t>
  </si>
  <si>
    <t>A201</t>
  </si>
  <si>
    <t>A202</t>
  </si>
  <si>
    <t>給水栓水質検査（毎日）箇所密度</t>
  </si>
  <si>
    <t>A203</t>
  </si>
  <si>
    <t>A205</t>
  </si>
  <si>
    <t>A302</t>
  </si>
  <si>
    <t>B116</t>
  </si>
  <si>
    <t>B202</t>
  </si>
  <si>
    <t>B201</t>
  </si>
  <si>
    <t>B102</t>
  </si>
  <si>
    <t>B109</t>
  </si>
  <si>
    <t>B110</t>
  </si>
  <si>
    <t>B117</t>
  </si>
  <si>
    <t>B505</t>
  </si>
  <si>
    <t>B601</t>
  </si>
  <si>
    <t>B608</t>
  </si>
  <si>
    <t>C125</t>
  </si>
  <si>
    <t>C126</t>
  </si>
  <si>
    <t>C127</t>
  </si>
  <si>
    <t>C202</t>
  </si>
  <si>
    <t>C203</t>
  </si>
  <si>
    <t>C206</t>
  </si>
  <si>
    <t>C207</t>
  </si>
  <si>
    <t>C301</t>
  </si>
  <si>
    <t>C401</t>
  </si>
  <si>
    <t>C402</t>
  </si>
  <si>
    <t>C403</t>
  </si>
  <si>
    <t>C501</t>
  </si>
  <si>
    <t>C502</t>
  </si>
  <si>
    <t>C503</t>
  </si>
  <si>
    <t>C504</t>
  </si>
  <si>
    <t>C505</t>
  </si>
  <si>
    <t>C506</t>
  </si>
  <si>
    <t>A101</t>
  </si>
  <si>
    <t>A102</t>
  </si>
  <si>
    <t>A103</t>
  </si>
  <si>
    <t>A104</t>
  </si>
  <si>
    <t>A105</t>
  </si>
  <si>
    <t>A106</t>
  </si>
  <si>
    <t>A107</t>
  </si>
  <si>
    <t>A108</t>
  </si>
  <si>
    <t>A204</t>
  </si>
  <si>
    <t>A301</t>
  </si>
  <si>
    <t>A401</t>
  </si>
  <si>
    <t>B101</t>
  </si>
  <si>
    <t>B103</t>
  </si>
  <si>
    <t>B104</t>
  </si>
  <si>
    <t>新規</t>
  </si>
  <si>
    <t>B111</t>
  </si>
  <si>
    <t>B112</t>
  </si>
  <si>
    <t>B113</t>
  </si>
  <si>
    <t>B114</t>
  </si>
  <si>
    <t>B115</t>
  </si>
  <si>
    <t>B203</t>
  </si>
  <si>
    <t>B204</t>
  </si>
  <si>
    <t>B205</t>
  </si>
  <si>
    <t>B206</t>
  </si>
  <si>
    <t>B207</t>
  </si>
  <si>
    <t>B208</t>
  </si>
  <si>
    <t>B209</t>
  </si>
  <si>
    <t>B210</t>
  </si>
  <si>
    <t>B211</t>
  </si>
  <si>
    <t>B301</t>
  </si>
  <si>
    <t>B302</t>
  </si>
  <si>
    <t>B303</t>
  </si>
  <si>
    <t>B304</t>
  </si>
  <si>
    <t>B305</t>
  </si>
  <si>
    <t>B306</t>
  </si>
  <si>
    <t>B401</t>
  </si>
  <si>
    <t>B402</t>
  </si>
  <si>
    <t>B501</t>
  </si>
  <si>
    <t>B502</t>
  </si>
  <si>
    <t>B503</t>
  </si>
  <si>
    <t>B504</t>
  </si>
  <si>
    <t>B602</t>
  </si>
  <si>
    <t>B603</t>
  </si>
  <si>
    <t>B604</t>
  </si>
  <si>
    <t>B605</t>
  </si>
  <si>
    <t>B606</t>
  </si>
  <si>
    <t>B609</t>
  </si>
  <si>
    <t>B610</t>
  </si>
  <si>
    <t>B611</t>
  </si>
  <si>
    <t>B612</t>
  </si>
  <si>
    <t>B613</t>
  </si>
  <si>
    <t>C101</t>
  </si>
  <si>
    <t>C124</t>
  </si>
  <si>
    <t>C201</t>
  </si>
  <si>
    <t>C204</t>
  </si>
  <si>
    <t>C205</t>
  </si>
  <si>
    <t>C302</t>
  </si>
  <si>
    <t>（mg/L）</t>
  </si>
  <si>
    <t>（値，項目名）（％）</t>
  </si>
  <si>
    <t>（％）</t>
  </si>
  <si>
    <t>（項目）</t>
  </si>
  <si>
    <t>（件）</t>
  </si>
  <si>
    <t>（日）</t>
  </si>
  <si>
    <t>（L/日･人）</t>
  </si>
  <si>
    <t>（件/10 年･箇所）</t>
  </si>
  <si>
    <t>（L/人）</t>
  </si>
  <si>
    <t>（件/100 km）</t>
  </si>
  <si>
    <t>（時間）</t>
  </si>
  <si>
    <t>（回／年）</t>
  </si>
  <si>
    <t>（基/km）</t>
  </si>
  <si>
    <t>（千円/人）</t>
  </si>
  <si>
    <t>（円）</t>
  </si>
  <si>
    <t>（回）</t>
  </si>
  <si>
    <t>（件/人）</t>
  </si>
  <si>
    <t>（時間/人）</t>
  </si>
  <si>
    <t>（年/人）</t>
  </si>
  <si>
    <t>（人・日）</t>
  </si>
  <si>
    <t>（部/件）</t>
  </si>
  <si>
    <t>平均残留塩素濃度</t>
  </si>
  <si>
    <t>総トリハロメタン濃度水質基準比率</t>
  </si>
  <si>
    <t>重金属濃度水質基準比率</t>
  </si>
  <si>
    <t>無機物質濃度水質基準比率</t>
  </si>
  <si>
    <t>有機化学物質濃度水質基準比率</t>
  </si>
  <si>
    <t>消毒副生成物濃度水質基準比率</t>
  </si>
  <si>
    <t>水源の水質事故件数</t>
  </si>
  <si>
    <t>粉末活性炭処理比率</t>
  </si>
  <si>
    <t>地下水率</t>
  </si>
  <si>
    <t>最大稼働率</t>
  </si>
  <si>
    <t>バルブ点検率</t>
  </si>
  <si>
    <t>有効率</t>
  </si>
  <si>
    <t>給水制限日数</t>
  </si>
  <si>
    <t>給水普及率</t>
  </si>
  <si>
    <t>設備点検実施率</t>
  </si>
  <si>
    <t>事故時断水人口率</t>
  </si>
  <si>
    <t>基幹管路の事故割合</t>
  </si>
  <si>
    <t>配水量1m3 当たり電力消費量</t>
  </si>
  <si>
    <t>配水量1m3 当たり消費エネルギー</t>
  </si>
  <si>
    <t>法定耐用年数超過浄水施設率</t>
  </si>
  <si>
    <t>法定耐用年数超過設備率</t>
  </si>
  <si>
    <t>法定耐用年数超過管路率</t>
  </si>
  <si>
    <t>浄水施設の耐震化率</t>
  </si>
  <si>
    <t>ポンプ所の耐震化率</t>
  </si>
  <si>
    <t>配水池の耐震化率</t>
  </si>
  <si>
    <t>管路の耐震管率</t>
  </si>
  <si>
    <t>基幹管路の耐震管率</t>
  </si>
  <si>
    <t>重要給水施設配水管路の耐震管率</t>
  </si>
  <si>
    <t>停電時配水量確保率</t>
  </si>
  <si>
    <t>応急給水施設密度</t>
  </si>
  <si>
    <t>給水収益に対する建設改良のための企業債償還元金の割合</t>
  </si>
  <si>
    <t>料金回収率</t>
  </si>
  <si>
    <t>職員一人当たり有収水量</t>
  </si>
  <si>
    <t>料金収納率</t>
  </si>
  <si>
    <t>水道技術に関する資格取得度</t>
  </si>
  <si>
    <t>水道業務平均経験年数</t>
  </si>
  <si>
    <t>国際協力派遣者数</t>
  </si>
  <si>
    <t>国際協力受入者数</t>
  </si>
  <si>
    <t>広報誌による情報の提供度</t>
  </si>
  <si>
    <t>インターネットによる情報の提供度</t>
  </si>
  <si>
    <t>水道サービスに対する苦情対応割合</t>
  </si>
  <si>
    <t>水質に対する苦情対応割合</t>
  </si>
  <si>
    <t>水道料金に対する苦情対応割合</t>
  </si>
  <si>
    <t>繰入金比率（収益的収入分）</t>
  </si>
  <si>
    <t>番号</t>
    <rPh sb="0" eb="2">
      <t>バンゴウ</t>
    </rPh>
    <phoneticPr fontId="1"/>
  </si>
  <si>
    <t>旧番号</t>
    <rPh sb="0" eb="3">
      <t>キュウバンゴウ</t>
    </rPh>
    <phoneticPr fontId="1"/>
  </si>
  <si>
    <t>年間水源水質事故件数</t>
    <phoneticPr fontId="1"/>
  </si>
  <si>
    <t>消火栓数 / 配水管延長</t>
    <phoneticPr fontId="1"/>
  </si>
  <si>
    <t>B602-2</t>
    <phoneticPr fontId="2"/>
  </si>
  <si>
    <t>浄水施設の主要構造物耐震化率</t>
    <phoneticPr fontId="2"/>
  </si>
  <si>
    <t>B606-2</t>
    <phoneticPr fontId="2"/>
  </si>
  <si>
    <t>基幹管路の耐震適合率</t>
    <phoneticPr fontId="2"/>
  </si>
  <si>
    <t>B607</t>
    <phoneticPr fontId="2"/>
  </si>
  <si>
    <t>B607-2</t>
    <phoneticPr fontId="2"/>
  </si>
  <si>
    <t>重要給水施設配水管路の耐震適合率</t>
    <phoneticPr fontId="2"/>
  </si>
  <si>
    <t>バージョン</t>
    <phoneticPr fontId="2"/>
  </si>
  <si>
    <t>Excel版PI計算ツール</t>
  </si>
  <si>
    <t>塩化物イオン</t>
    <rPh sb="0" eb="3">
      <t>エンカブツ</t>
    </rPh>
    <phoneticPr fontId="7"/>
  </si>
  <si>
    <t>四塩化炭素</t>
  </si>
  <si>
    <t>シス,トランス－1,2－ジクロロエチレン</t>
  </si>
  <si>
    <t>ジクロロメタン</t>
  </si>
  <si>
    <t>テトラクロロエチレン</t>
  </si>
  <si>
    <t>トリクロロエチレン</t>
  </si>
  <si>
    <t>ベンゼン</t>
  </si>
  <si>
    <t>臭素酸</t>
  </si>
  <si>
    <t>クロロ酢酸</t>
    <rPh sb="3" eb="5">
      <t>サクサン</t>
    </rPh>
    <phoneticPr fontId="7"/>
  </si>
  <si>
    <t>ジクロロ酢酸</t>
  </si>
  <si>
    <t>トリクロロ酢酸</t>
  </si>
  <si>
    <t>ホルムアルデヒド</t>
  </si>
  <si>
    <t>有機物(TOC)</t>
    <phoneticPr fontId="1"/>
  </si>
  <si>
    <t>最大値</t>
    <rPh sb="0" eb="3">
      <t>サイダイチ</t>
    </rPh>
    <phoneticPr fontId="2"/>
  </si>
  <si>
    <t>単位</t>
    <rPh sb="0" eb="2">
      <t>タンイ</t>
    </rPh>
    <phoneticPr fontId="2"/>
  </si>
  <si>
    <t>1,4-ジオキサン</t>
    <phoneticPr fontId="7"/>
  </si>
  <si>
    <t>A201</t>
    <phoneticPr fontId="1"/>
  </si>
  <si>
    <t>t/日又はkL/日</t>
    <phoneticPr fontId="1"/>
  </si>
  <si>
    <t>t又はkL</t>
    <phoneticPr fontId="1"/>
  </si>
  <si>
    <t>平均燃料貯蔵量</t>
    <phoneticPr fontId="1"/>
  </si>
  <si>
    <t>1年間に行う原水の水質検査項目数。</t>
  </si>
  <si>
    <t>当該年度末に給水している区域の面積。</t>
    <phoneticPr fontId="1"/>
  </si>
  <si>
    <t>給水栓毎日検査の採水箇所数。</t>
    <phoneticPr fontId="1"/>
  </si>
  <si>
    <t>(給水栓水質検査（毎日）採水箇所数/現在給水面積)×100</t>
    <rPh sb="1" eb="4">
      <t>キュウスイセン</t>
    </rPh>
    <rPh sb="9" eb="11">
      <t>マイニチ</t>
    </rPh>
    <rPh sb="18" eb="20">
      <t>ゲンザイ</t>
    </rPh>
    <phoneticPr fontId="1"/>
  </si>
  <si>
    <t>現在給水面積</t>
    <rPh sb="0" eb="2">
      <t>ゲンザイ</t>
    </rPh>
    <phoneticPr fontId="1"/>
  </si>
  <si>
    <t>A203</t>
    <phoneticPr fontId="1"/>
  </si>
  <si>
    <t>配水池有効容量</t>
    <rPh sb="3" eb="5">
      <t>ユウコウ</t>
    </rPh>
    <phoneticPr fontId="1"/>
  </si>
  <si>
    <t>配水池（配水塔を含む）の有効容量の合計。</t>
    <phoneticPr fontId="1"/>
  </si>
  <si>
    <t>給水栓水質検査（毎日）採水箇所数</t>
    <rPh sb="0" eb="3">
      <t>キュウスイセン</t>
    </rPh>
    <rPh sb="8" eb="10">
      <t>マイニチ</t>
    </rPh>
    <rPh sb="11" eb="13">
      <t>サイスイ</t>
    </rPh>
    <phoneticPr fontId="1"/>
  </si>
  <si>
    <t>貯水槽水道数</t>
    <phoneticPr fontId="1"/>
  </si>
  <si>
    <t>水道事業体に届けられている貯水槽水道の合計。</t>
    <phoneticPr fontId="1"/>
  </si>
  <si>
    <t>A301</t>
    <phoneticPr fontId="1"/>
  </si>
  <si>
    <t>(粉末活性炭年間処理水量/年間浄水量)×100</t>
    <rPh sb="1" eb="3">
      <t>フンマツ</t>
    </rPh>
    <rPh sb="3" eb="6">
      <t>カッセイタン</t>
    </rPh>
    <rPh sb="8" eb="10">
      <t>ショリ</t>
    </rPh>
    <rPh sb="10" eb="12">
      <t>スイリョウ</t>
    </rPh>
    <rPh sb="15" eb="17">
      <t>ジョウスイ</t>
    </rPh>
    <rPh sb="17" eb="18">
      <t>リョウ</t>
    </rPh>
    <phoneticPr fontId="1"/>
  </si>
  <si>
    <t>粉末活性炭年間処理水量</t>
    <rPh sb="0" eb="2">
      <t>フンマツ</t>
    </rPh>
    <rPh sb="2" eb="5">
      <t>カッセイタン</t>
    </rPh>
    <rPh sb="7" eb="9">
      <t>ショリ</t>
    </rPh>
    <rPh sb="9" eb="11">
      <t>スイリョウ</t>
    </rPh>
    <phoneticPr fontId="1"/>
  </si>
  <si>
    <t>粉末活性炭処理を行った1年間の処理水量の合計。</t>
    <rPh sb="0" eb="2">
      <t>フンマツ</t>
    </rPh>
    <rPh sb="2" eb="5">
      <t>カッセイタン</t>
    </rPh>
    <rPh sb="5" eb="7">
      <t>ショリ</t>
    </rPh>
    <rPh sb="8" eb="9">
      <t>オコナ</t>
    </rPh>
    <rPh sb="12" eb="14">
      <t>ネンカン</t>
    </rPh>
    <rPh sb="15" eb="17">
      <t>ショリ</t>
    </rPh>
    <rPh sb="17" eb="19">
      <t>スイリョウ</t>
    </rPh>
    <rPh sb="20" eb="22">
      <t>ゴウケイ</t>
    </rPh>
    <phoneticPr fontId="1"/>
  </si>
  <si>
    <t>年間浄水量</t>
    <rPh sb="0" eb="2">
      <t>ネンカン</t>
    </rPh>
    <rPh sb="2" eb="4">
      <t>ジョウスイ</t>
    </rPh>
    <rPh sb="4" eb="5">
      <t>リョウ</t>
    </rPh>
    <phoneticPr fontId="1"/>
  </si>
  <si>
    <t>粉末活性炭注入設備を保有する浄水場における1年間の浄水量の合計。</t>
    <phoneticPr fontId="1"/>
  </si>
  <si>
    <t>A302</t>
    <phoneticPr fontId="1"/>
  </si>
  <si>
    <t>A401</t>
    <phoneticPr fontId="1"/>
  </si>
  <si>
    <t>鉛製管を給水管として用いている給水契約者の数。</t>
    <phoneticPr fontId="1"/>
  </si>
  <si>
    <t>B101</t>
    <phoneticPr fontId="1"/>
  </si>
  <si>
    <t>水源保全に投資した費用/年間取水量</t>
    <rPh sb="12" eb="14">
      <t>ネンカン</t>
    </rPh>
    <rPh sb="14" eb="16">
      <t>シュスイ</t>
    </rPh>
    <rPh sb="16" eb="17">
      <t>リョウ</t>
    </rPh>
    <phoneticPr fontId="1"/>
  </si>
  <si>
    <t>年間取水量</t>
    <rPh sb="0" eb="2">
      <t>ネンカン</t>
    </rPh>
    <rPh sb="2" eb="4">
      <t>シュスイ</t>
    </rPh>
    <rPh sb="4" eb="5">
      <t>リョウ</t>
    </rPh>
    <phoneticPr fontId="1"/>
  </si>
  <si>
    <t>水道事業体が利用できる水源水量の総量。</t>
    <phoneticPr fontId="1"/>
  </si>
  <si>
    <t>B102</t>
    <phoneticPr fontId="1"/>
  </si>
  <si>
    <t>1年間に井戸から水道原水としてくみ上げた水量。</t>
    <phoneticPr fontId="1"/>
  </si>
  <si>
    <t>B103</t>
    <phoneticPr fontId="1"/>
  </si>
  <si>
    <t>(一日平均配水量/施設能力)×100</t>
    <rPh sb="5" eb="7">
      <t>ハイスイ</t>
    </rPh>
    <rPh sb="7" eb="8">
      <t>リョウ</t>
    </rPh>
    <rPh sb="9" eb="11">
      <t>シセツ</t>
    </rPh>
    <phoneticPr fontId="1"/>
  </si>
  <si>
    <t>一日平均配水量</t>
    <rPh sb="4" eb="5">
      <t>ハイ</t>
    </rPh>
    <phoneticPr fontId="1"/>
  </si>
  <si>
    <t>B104</t>
    <phoneticPr fontId="1"/>
  </si>
  <si>
    <t>施設能力</t>
    <rPh sb="0" eb="2">
      <t>シセツ</t>
    </rPh>
    <rPh sb="2" eb="4">
      <t>ノウリョク</t>
    </rPh>
    <phoneticPr fontId="1"/>
  </si>
  <si>
    <t>(一日最大配水量/施設能力)×100</t>
    <rPh sb="5" eb="7">
      <t>ハイスイ</t>
    </rPh>
    <rPh sb="7" eb="8">
      <t>リョウ</t>
    </rPh>
    <rPh sb="9" eb="11">
      <t>シセツ</t>
    </rPh>
    <phoneticPr fontId="1"/>
  </si>
  <si>
    <t>一日最大配水量</t>
    <rPh sb="4" eb="6">
      <t>ハイスイ</t>
    </rPh>
    <rPh sb="6" eb="7">
      <t>リョウ</t>
    </rPh>
    <phoneticPr fontId="1"/>
  </si>
  <si>
    <t>B105</t>
    <phoneticPr fontId="1"/>
  </si>
  <si>
    <t>(一日平均配水量/一日最大配水量)×100</t>
    <rPh sb="5" eb="7">
      <t>ハイスイ</t>
    </rPh>
    <rPh sb="13" eb="15">
      <t>ハイスイ</t>
    </rPh>
    <phoneticPr fontId="1"/>
  </si>
  <si>
    <t>B106</t>
    <phoneticPr fontId="1"/>
  </si>
  <si>
    <t>配水管延長/現在給水面積</t>
    <rPh sb="6" eb="8">
      <t>ゲンザイ</t>
    </rPh>
    <phoneticPr fontId="1"/>
  </si>
  <si>
    <t>配水池などから，浄水を各供給地点まで供給する配水管の延長。</t>
    <phoneticPr fontId="1"/>
  </si>
  <si>
    <t>B107</t>
    <phoneticPr fontId="1"/>
  </si>
  <si>
    <t>管路延長</t>
    <phoneticPr fontId="1"/>
  </si>
  <si>
    <t>B108</t>
    <phoneticPr fontId="1"/>
  </si>
  <si>
    <t>(点検したバルブ数 / バルブ設置数) × 100</t>
    <rPh sb="8" eb="9">
      <t>スウ</t>
    </rPh>
    <rPh sb="15" eb="18">
      <t>セッチスウ</t>
    </rPh>
    <phoneticPr fontId="1"/>
  </si>
  <si>
    <t>B109</t>
    <phoneticPr fontId="1"/>
  </si>
  <si>
    <t>点検したバルブ数</t>
    <rPh sb="0" eb="2">
      <t>テンケン</t>
    </rPh>
    <rPh sb="7" eb="8">
      <t>スウ</t>
    </rPh>
    <phoneticPr fontId="1"/>
  </si>
  <si>
    <t>個</t>
    <phoneticPr fontId="1"/>
  </si>
  <si>
    <t>個</t>
    <rPh sb="0" eb="1">
      <t>コ</t>
    </rPh>
    <phoneticPr fontId="1"/>
  </si>
  <si>
    <t>1年間の配水本管，配水支管及び各戸メーター上流の給水管からの漏水量の合計。</t>
    <phoneticPr fontId="1"/>
  </si>
  <si>
    <t>水道事業体の配水池などから配水された水量，各井戸から直接配水された水量，水道用水供給事業者からの受水を直接配水した量の1年間の合計。</t>
    <phoneticPr fontId="1"/>
  </si>
  <si>
    <t>B110</t>
    <phoneticPr fontId="1"/>
  </si>
  <si>
    <t>(年間有効水量 / 年間配水量) × 100</t>
    <rPh sb="3" eb="5">
      <t>ユウコウ</t>
    </rPh>
    <rPh sb="5" eb="6">
      <t>スイ</t>
    </rPh>
    <phoneticPr fontId="1"/>
  </si>
  <si>
    <t>年間有効水量</t>
    <rPh sb="0" eb="2">
      <t>ネンカン</t>
    </rPh>
    <phoneticPr fontId="1"/>
  </si>
  <si>
    <t>B111</t>
    <phoneticPr fontId="1"/>
  </si>
  <si>
    <t>(年間有収水量/年間配水量)×100</t>
    <rPh sb="1" eb="3">
      <t>ネンカン</t>
    </rPh>
    <rPh sb="8" eb="10">
      <t>ネンカン</t>
    </rPh>
    <rPh sb="10" eb="12">
      <t>ハイスイ</t>
    </rPh>
    <rPh sb="12" eb="13">
      <t>リョウ</t>
    </rPh>
    <phoneticPr fontId="1"/>
  </si>
  <si>
    <t>年間有収水量</t>
    <rPh sb="0" eb="2">
      <t>ネンカン</t>
    </rPh>
    <phoneticPr fontId="1"/>
  </si>
  <si>
    <t>1年間の，料金徴収の対象となった水量及び他会計などからの収入のあった水量の合計量。</t>
    <phoneticPr fontId="1"/>
  </si>
  <si>
    <t>B112</t>
    <phoneticPr fontId="1"/>
  </si>
  <si>
    <t>配水池有効容量/一日平均配水量</t>
    <rPh sb="3" eb="5">
      <t>ユウコウ</t>
    </rPh>
    <phoneticPr fontId="1"/>
  </si>
  <si>
    <t>B113</t>
    <phoneticPr fontId="1"/>
  </si>
  <si>
    <t>(一日平均配水量/現在給水人口)×1,000</t>
    <rPh sb="9" eb="11">
      <t>ゲンザイ</t>
    </rPh>
    <phoneticPr fontId="1"/>
  </si>
  <si>
    <t>現在給水人口</t>
    <rPh sb="0" eb="2">
      <t>ゲンザイ</t>
    </rPh>
    <phoneticPr fontId="1"/>
  </si>
  <si>
    <t>B114</t>
    <phoneticPr fontId="1"/>
  </si>
  <si>
    <t>B115</t>
    <phoneticPr fontId="1"/>
  </si>
  <si>
    <t>(現在給水人口/給水区域内人口)×100</t>
    <rPh sb="1" eb="3">
      <t>ゲンザイ</t>
    </rPh>
    <phoneticPr fontId="1"/>
  </si>
  <si>
    <t>B116</t>
    <phoneticPr fontId="1"/>
  </si>
  <si>
    <t>B117</t>
    <phoneticPr fontId="1"/>
  </si>
  <si>
    <t>点検機器数</t>
    <rPh sb="0" eb="2">
      <t>テンケン</t>
    </rPh>
    <rPh sb="2" eb="4">
      <t>キキ</t>
    </rPh>
    <rPh sb="4" eb="5">
      <t>スウ</t>
    </rPh>
    <phoneticPr fontId="1"/>
  </si>
  <si>
    <t>機械・電気・計装機器の合計数</t>
    <rPh sb="0" eb="2">
      <t>キカイ</t>
    </rPh>
    <rPh sb="3" eb="5">
      <t>デンキ</t>
    </rPh>
    <rPh sb="6" eb="8">
      <t>ケイソウ</t>
    </rPh>
    <rPh sb="8" eb="10">
      <t>キキ</t>
    </rPh>
    <rPh sb="11" eb="14">
      <t>ゴウケイスウ</t>
    </rPh>
    <phoneticPr fontId="1"/>
  </si>
  <si>
    <t>台、面又は組</t>
    <rPh sb="0" eb="1">
      <t>ダイ</t>
    </rPh>
    <rPh sb="2" eb="3">
      <t>メン</t>
    </rPh>
    <rPh sb="3" eb="4">
      <t>マタ</t>
    </rPh>
    <rPh sb="5" eb="6">
      <t>クミ</t>
    </rPh>
    <phoneticPr fontId="2"/>
  </si>
  <si>
    <t xml:space="preserve"> 10年間の浄水場停止事故件数 / 浄水場数</t>
    <phoneticPr fontId="1"/>
  </si>
  <si>
    <t>稼働している浄水場の数。</t>
    <phoneticPr fontId="1"/>
  </si>
  <si>
    <t>B201</t>
    <phoneticPr fontId="1"/>
  </si>
  <si>
    <t>(事故時断水人口/現在給水人口)×100</t>
    <rPh sb="4" eb="6">
      <t>ダンスイ</t>
    </rPh>
    <rPh sb="9" eb="11">
      <t>ゲンザイ</t>
    </rPh>
    <phoneticPr fontId="1"/>
  </si>
  <si>
    <t>事故時断水人口</t>
    <rPh sb="3" eb="5">
      <t>ダンスイ</t>
    </rPh>
    <phoneticPr fontId="1"/>
  </si>
  <si>
    <t>B202</t>
    <phoneticPr fontId="1"/>
  </si>
  <si>
    <t>(配水池有効容量×1/2＋緊急貯水槽容量)×1,000/現在給水人口</t>
    <rPh sb="4" eb="6">
      <t>ユウコウ</t>
    </rPh>
    <rPh sb="6" eb="8">
      <t>ヨウリョウ</t>
    </rPh>
    <rPh sb="28" eb="30">
      <t>ゲンザイ</t>
    </rPh>
    <phoneticPr fontId="1"/>
  </si>
  <si>
    <t>B203</t>
    <phoneticPr fontId="1"/>
  </si>
  <si>
    <t>水道事業体が保有又は管理している災害対策用の緊急貯水槽容量の合計。</t>
    <phoneticPr fontId="1"/>
  </si>
  <si>
    <t>管路（導・送・配水管）における1年間に発生した管路に関わる事故件数。</t>
    <phoneticPr fontId="1"/>
  </si>
  <si>
    <t>基幹管路の事故件数/(基幹管路延長/100)</t>
    <rPh sb="0" eb="2">
      <t>キカン</t>
    </rPh>
    <rPh sb="11" eb="13">
      <t>キカン</t>
    </rPh>
    <phoneticPr fontId="1"/>
  </si>
  <si>
    <t>基幹管路（導・送・配水本管）における1年間に発生した管路に関わる事故件数。</t>
    <phoneticPr fontId="1"/>
  </si>
  <si>
    <t>基幹管路の事故件数</t>
    <rPh sb="0" eb="2">
      <t>キカン</t>
    </rPh>
    <phoneticPr fontId="1"/>
  </si>
  <si>
    <t>基幹管路延長</t>
    <rPh sb="0" eb="2">
      <t>キカン</t>
    </rPh>
    <phoneticPr fontId="1"/>
  </si>
  <si>
    <t>鉄製管路（導・送・配水管）における1年間に発生した管路に関わる事故件数。</t>
    <phoneticPr fontId="1"/>
  </si>
  <si>
    <t>鉄製管路延長</t>
    <phoneticPr fontId="1"/>
  </si>
  <si>
    <t>非鉄製管路（導・送・配水管）における1年間に発生した管路に関わる事故件数。</t>
    <phoneticPr fontId="1"/>
  </si>
  <si>
    <t>（件/1,000 件）</t>
    <phoneticPr fontId="1"/>
  </si>
  <si>
    <t>1年間に発生する給水管の事故のうち水道メーター上流側の管の漏水，破裂，破損，抜け出し，継手の漏れなどの件数。</t>
    <phoneticPr fontId="1"/>
  </si>
  <si>
    <t>Σ(断水･濁水時間 × 断水・濁水区域給水人口) / 現在給水人口</t>
    <rPh sb="27" eb="29">
      <t>ゲンザイ</t>
    </rPh>
    <phoneticPr fontId="1"/>
  </si>
  <si>
    <t>断水・濁水区域の給水人口。</t>
    <phoneticPr fontId="1"/>
  </si>
  <si>
    <t>断水･濁水時間</t>
    <phoneticPr fontId="1"/>
  </si>
  <si>
    <t>各断水･濁水時間にその時の断水・濁水区域給水人口を掛けて合計したもの。</t>
    <rPh sb="0" eb="1">
      <t>カク</t>
    </rPh>
    <rPh sb="11" eb="12">
      <t>トキ</t>
    </rPh>
    <rPh sb="25" eb="26">
      <t>カ</t>
    </rPh>
    <rPh sb="28" eb="30">
      <t>ゴウケイ</t>
    </rPh>
    <phoneticPr fontId="1"/>
  </si>
  <si>
    <t>災害対策訓練実施回数</t>
    <phoneticPr fontId="1"/>
  </si>
  <si>
    <t>年間の災害対策訓練実施回数</t>
    <rPh sb="0" eb="2">
      <t>ネンカン</t>
    </rPh>
    <phoneticPr fontId="1"/>
  </si>
  <si>
    <t>年間の災害対策訓練実施回数</t>
    <rPh sb="0" eb="2">
      <t>ネンカン</t>
    </rPh>
    <rPh sb="3" eb="5">
      <t>サイガイ</t>
    </rPh>
    <rPh sb="5" eb="7">
      <t>タイサク</t>
    </rPh>
    <rPh sb="7" eb="9">
      <t>クンレン</t>
    </rPh>
    <rPh sb="9" eb="11">
      <t>ジッシ</t>
    </rPh>
    <rPh sb="11" eb="13">
      <t>カイスウ</t>
    </rPh>
    <phoneticPr fontId="1"/>
  </si>
  <si>
    <t>回/年</t>
    <rPh sb="0" eb="1">
      <t>カイ</t>
    </rPh>
    <rPh sb="2" eb="3">
      <t>ネン</t>
    </rPh>
    <phoneticPr fontId="1"/>
  </si>
  <si>
    <t>Σ（断水･濁水時間×断水･濁水区域給水人口）</t>
    <phoneticPr fontId="2"/>
  </si>
  <si>
    <t>断水･濁水区域給水人口</t>
    <phoneticPr fontId="1"/>
  </si>
  <si>
    <t>電力使用量の合計 / 年間配水量</t>
    <rPh sb="0" eb="2">
      <t>デンリョク</t>
    </rPh>
    <rPh sb="2" eb="5">
      <t>シヨウリョウ</t>
    </rPh>
    <rPh sb="6" eb="8">
      <t>ゴウケイ</t>
    </rPh>
    <phoneticPr fontId="1"/>
  </si>
  <si>
    <t>エネルギー消費量</t>
    <phoneticPr fontId="1"/>
  </si>
  <si>
    <t>エネルギー消費量 / 年間配水量</t>
    <phoneticPr fontId="1"/>
  </si>
  <si>
    <t>電力使用量の合計</t>
    <rPh sb="0" eb="2">
      <t>デンリョク</t>
    </rPh>
    <rPh sb="2" eb="5">
      <t>シヨウリョウ</t>
    </rPh>
    <rPh sb="6" eb="8">
      <t>ゴウケイ</t>
    </rPh>
    <phoneticPr fontId="2"/>
  </si>
  <si>
    <t>太陽光発電，小水力発電，風力発電など，水道事業体が保有する再生可能エネルギー設備（常用設備）によって発電され，かつ，事業体内で使用された年間電力量。</t>
    <phoneticPr fontId="1"/>
  </si>
  <si>
    <t>1年間に工事などで排出される建設副産物（再生資源）の総量。</t>
    <phoneticPr fontId="1"/>
  </si>
  <si>
    <t>導･送･配水管におけるダクタイル鋳鉄管の延長。</t>
    <phoneticPr fontId="1"/>
  </si>
  <si>
    <t>導・送・配水管における鋼管（ステンレス管を含む）の延長。</t>
    <phoneticPr fontId="1"/>
  </si>
  <si>
    <t>浄水施設の一日当たりの浄水能力の合計。</t>
    <phoneticPr fontId="1"/>
  </si>
  <si>
    <t>機械・電気・計装設備などの合計数</t>
  </si>
  <si>
    <t>法定耐用年数を越えている機械・電気・計装設備などの合計数</t>
  </si>
  <si>
    <t>(更新された管路延長/管路延長)×100</t>
    <phoneticPr fontId="1"/>
  </si>
  <si>
    <t>導・送・配水管のうち，当該年度に既設管路内面のライニング補修などを行った延長。</t>
    <phoneticPr fontId="1"/>
  </si>
  <si>
    <t>(原水融通能力/全浄水施設能力)×100</t>
    <rPh sb="8" eb="9">
      <t>ゼン</t>
    </rPh>
    <rPh sb="9" eb="11">
      <t>ジョウスイ</t>
    </rPh>
    <rPh sb="11" eb="13">
      <t>シセツ</t>
    </rPh>
    <rPh sb="13" eb="15">
      <t>ノウリョク</t>
    </rPh>
    <phoneticPr fontId="1"/>
  </si>
  <si>
    <t>系統間の原水連絡管による系統変更可能原水量の一日当たりの実質能力。</t>
    <phoneticPr fontId="1"/>
  </si>
  <si>
    <t>重要度がランクAの取水，導水，送水及び配水ポンプ所の施設能力の合計。</t>
    <phoneticPr fontId="1"/>
  </si>
  <si>
    <t>耐震化対象ポンプ所能力</t>
    <phoneticPr fontId="1"/>
  </si>
  <si>
    <t>基幹管路のうち耐震管延長</t>
    <rPh sb="0" eb="4">
      <t>キカンカンロ</t>
    </rPh>
    <phoneticPr fontId="1"/>
  </si>
  <si>
    <t>基幹管路のうち耐震適合性のある管路延長</t>
    <rPh sb="0" eb="4">
      <t>キカンカンロ</t>
    </rPh>
    <rPh sb="9" eb="12">
      <t>テキゴウセイ</t>
    </rPh>
    <rPh sb="15" eb="17">
      <t>カンロ</t>
    </rPh>
    <phoneticPr fontId="1"/>
  </si>
  <si>
    <t>導・送・配水管（配水支管を含む）における，離脱防止機構付継手のダクタイル鋳鉄管，溶接継手の鋼管・ステンレス管及び高密度・熱融着継手の水道配水用ポリエチレン管の延長の合計。</t>
    <phoneticPr fontId="1"/>
  </si>
  <si>
    <t>基幹管路のうち，離脱防止機構付き継手のダクタイル鋳鉄管，溶接継手の鋼管・ステンレス管及び高密度・熱融着継手の水道配水用ポリエチレン管の延長の合計。</t>
    <phoneticPr fontId="1"/>
  </si>
  <si>
    <t>重要給水施設配水管路のうち耐震管延長</t>
    <phoneticPr fontId="1"/>
  </si>
  <si>
    <t>重要給水施設配水管路延長</t>
    <phoneticPr fontId="1"/>
  </si>
  <si>
    <t>(基幹管路のうち耐震管延長/基幹管路延長)×100</t>
    <rPh sb="1" eb="5">
      <t>キカンカンロ</t>
    </rPh>
    <rPh sb="14" eb="16">
      <t>キカン</t>
    </rPh>
    <phoneticPr fontId="1"/>
  </si>
  <si>
    <t>(基幹管路のうち耐震適合性のある管路延長/基幹管路延長)×100</t>
    <rPh sb="1" eb="5">
      <t>キカンカンロ</t>
    </rPh>
    <rPh sb="10" eb="13">
      <t>テキゴウセイ</t>
    </rPh>
    <rPh sb="16" eb="18">
      <t>カンロ</t>
    </rPh>
    <rPh sb="21" eb="23">
      <t>キカン</t>
    </rPh>
    <phoneticPr fontId="1"/>
  </si>
  <si>
    <t>重要給水施設配水管路のうち耐震適合性のある管路延長</t>
    <phoneticPr fontId="1"/>
  </si>
  <si>
    <t>(全施設停電時に確保できる配水能力/一日平均配水量)×100</t>
    <phoneticPr fontId="1"/>
  </si>
  <si>
    <t>全施設停電時に確保できる配水能力</t>
    <phoneticPr fontId="1"/>
  </si>
  <si>
    <t>凝集剤一日平均使用量</t>
    <rPh sb="0" eb="3">
      <t>ギョウシュウザイ</t>
    </rPh>
    <phoneticPr fontId="1"/>
  </si>
  <si>
    <t>平均凝集剤貯蔵量</t>
    <rPh sb="2" eb="5">
      <t>ギョウシュウザイ</t>
    </rPh>
    <phoneticPr fontId="1"/>
  </si>
  <si>
    <t>平均塩素剤貯蔵量</t>
    <rPh sb="2" eb="5">
      <t>エンソザイ</t>
    </rPh>
    <phoneticPr fontId="1"/>
  </si>
  <si>
    <t>塩素剤一日平均使用量</t>
    <rPh sb="0" eb="3">
      <t>エンソザイ</t>
    </rPh>
    <phoneticPr fontId="1"/>
  </si>
  <si>
    <t>平均燃料貯蔵量/一日燃料使用量</t>
    <rPh sb="10" eb="12">
      <t>ネンリョウ</t>
    </rPh>
    <phoneticPr fontId="1"/>
  </si>
  <si>
    <t>一日燃料使用量</t>
    <rPh sb="2" eb="4">
      <t>ネンリョウ</t>
    </rPh>
    <phoneticPr fontId="1"/>
  </si>
  <si>
    <t>応急給水施設数</t>
    <rPh sb="0" eb="2">
      <t>オウキュウ</t>
    </rPh>
    <rPh sb="2" eb="4">
      <t>キュウスイ</t>
    </rPh>
    <rPh sb="4" eb="7">
      <t>シセツスウ</t>
    </rPh>
    <phoneticPr fontId="1"/>
  </si>
  <si>
    <t>応急給水施設数/(現在給水面積/100)</t>
    <rPh sb="0" eb="2">
      <t>オウキュウ</t>
    </rPh>
    <rPh sb="2" eb="4">
      <t>キュウスイ</t>
    </rPh>
    <rPh sb="4" eb="7">
      <t>シセツスウ</t>
    </rPh>
    <rPh sb="9" eb="11">
      <t>ゲンザイ</t>
    </rPh>
    <phoneticPr fontId="1"/>
  </si>
  <si>
    <t>（台/1,000 人）</t>
    <phoneticPr fontId="1"/>
  </si>
  <si>
    <t>車載用給水タンクの容量</t>
    <phoneticPr fontId="1"/>
  </si>
  <si>
    <t>C102</t>
    <phoneticPr fontId="1"/>
  </si>
  <si>
    <t>1年間の営業収益，営業外収益及び特別利益の合計。</t>
    <phoneticPr fontId="1"/>
  </si>
  <si>
    <t>1年間の営業費用，営業外費用及び特別損失の合計。</t>
    <phoneticPr fontId="1"/>
  </si>
  <si>
    <t>営業活動の結果生じた欠損金が当該年度で処理できずに，多年度にわたって累積したもの。</t>
    <phoneticPr fontId="1"/>
  </si>
  <si>
    <t>1年間の他会計からの収益的収入。</t>
    <phoneticPr fontId="1"/>
  </si>
  <si>
    <t>1年間の他会計からの資本的繰入金。</t>
    <phoneticPr fontId="1"/>
  </si>
  <si>
    <t>1年間の企業債，出資金，工事負担金などの合計。</t>
    <phoneticPr fontId="1"/>
  </si>
  <si>
    <t>1年間の営業収益の一つで，水道料金として収入する収益。</t>
    <phoneticPr fontId="1"/>
  </si>
  <si>
    <t>1年間の給与の全部又は半分以上を損益勘定から支払われる職員の数。</t>
    <phoneticPr fontId="1"/>
  </si>
  <si>
    <t>1年間の固定資産の減価額（当年度償却額）。</t>
    <phoneticPr fontId="1"/>
  </si>
  <si>
    <t>(建設改良のための企業債償還元金/給水収益)×100</t>
    <phoneticPr fontId="1"/>
  </si>
  <si>
    <t>建設改良などに要する資金に充てるために発行した，企業債の未償還残高。</t>
    <phoneticPr fontId="1"/>
  </si>
  <si>
    <t>C114</t>
    <phoneticPr fontId="1"/>
  </si>
  <si>
    <t>長期前受金戻入</t>
    <rPh sb="0" eb="2">
      <t>チョウキ</t>
    </rPh>
    <rPh sb="2" eb="5">
      <t>マエウケキン</t>
    </rPh>
    <rPh sb="5" eb="6">
      <t>モド</t>
    </rPh>
    <rPh sb="6" eb="7">
      <t>イ</t>
    </rPh>
    <phoneticPr fontId="1"/>
  </si>
  <si>
    <t>水道事業の経営に相当因果関係をもちつつ，水道事業に附帯して経営される事業に関わる費用。</t>
    <phoneticPr fontId="1"/>
  </si>
  <si>
    <t>工事材料などを水道事業体自身の工事に使用せず，売却した場合の材料及び不用品の原価。</t>
    <phoneticPr fontId="1"/>
  </si>
  <si>
    <t>1年間の営業費用と営業外費用との合計。</t>
    <phoneticPr fontId="1"/>
  </si>
  <si>
    <t>[経常費用− (受託工事費+ 材料及び不要品売却原価+ 附帯事業費+ 長期前受金戻入)]  ⁄ 年間有収水量</t>
    <rPh sb="28" eb="30">
      <t>フタイ</t>
    </rPh>
    <phoneticPr fontId="1"/>
  </si>
  <si>
    <t>現金・預金のほか，通常，1年以内に現金化される債権など。</t>
    <phoneticPr fontId="1"/>
  </si>
  <si>
    <t>事業の通常の取引において，1年以内に償還しなければならない短期の債務。</t>
    <phoneticPr fontId="1"/>
  </si>
  <si>
    <t>資本金</t>
    <rPh sb="0" eb="3">
      <t>シホンキン</t>
    </rPh>
    <phoneticPr fontId="1"/>
  </si>
  <si>
    <t>企業の正味財産のうち，資本金の額を超過した部分（利益余剰金＋資本余剰金）。</t>
    <phoneticPr fontId="1"/>
  </si>
  <si>
    <t>開業時における固有資本金，固定資産の取得に当たって繰り入れられる出資金及び固定資産の取得を通じて組み入れた剰余金の合計。</t>
    <phoneticPr fontId="1"/>
  </si>
  <si>
    <t>評価・差額など</t>
    <rPh sb="0" eb="2">
      <t>ヒョウカ</t>
    </rPh>
    <rPh sb="3" eb="5">
      <t>サガク</t>
    </rPh>
    <phoneticPr fontId="1"/>
  </si>
  <si>
    <t>円</t>
    <rPh sb="0" eb="1">
      <t>エン</t>
    </rPh>
    <phoneticPr fontId="1"/>
  </si>
  <si>
    <t>その他有価証券の評価差額。</t>
    <phoneticPr fontId="1"/>
  </si>
  <si>
    <t>繰延収益</t>
    <rPh sb="0" eb="1">
      <t>クリコシ</t>
    </rPh>
    <rPh sb="1" eb="2">
      <t>エンキ</t>
    </rPh>
    <rPh sb="2" eb="4">
      <t>シュウエキ</t>
    </rPh>
    <phoneticPr fontId="1"/>
  </si>
  <si>
    <t>貸借対照表における負債及び資本の合計。</t>
    <phoneticPr fontId="1"/>
  </si>
  <si>
    <t>企業の経営に当たって，長期（1年以上）に使用するため所有する資産。</t>
    <phoneticPr fontId="1"/>
  </si>
  <si>
    <t>建設改良のための企業債償還元金</t>
    <phoneticPr fontId="1"/>
  </si>
  <si>
    <t>C121</t>
    <phoneticPr fontId="1"/>
  </si>
  <si>
    <t>有形固定資産，無形固定資産及び投資の合計の期首（前年度末）の値。</t>
    <phoneticPr fontId="1"/>
  </si>
  <si>
    <t>有形固定資産，無形固定資産及び投資の合計の期末（年度末）の値。</t>
    <phoneticPr fontId="1"/>
  </si>
  <si>
    <t>年間総有収水量 / 損益勘定所属職員数</t>
    <rPh sb="2" eb="3">
      <t>ソウゴウ</t>
    </rPh>
    <rPh sb="3" eb="7">
      <t>ユウシュウスイリョウ</t>
    </rPh>
    <phoneticPr fontId="1"/>
  </si>
  <si>
    <t>C124</t>
    <phoneticPr fontId="1"/>
  </si>
  <si>
    <t>料金納入額</t>
    <rPh sb="0" eb="2">
      <t>リョウキン</t>
    </rPh>
    <rPh sb="2" eb="5">
      <t>ノウニュウガク</t>
    </rPh>
    <phoneticPr fontId="1"/>
  </si>
  <si>
    <t>調停額</t>
    <rPh sb="0" eb="2">
      <t>チョウテイ</t>
    </rPh>
    <rPh sb="2" eb="3">
      <t>ガク</t>
    </rPh>
    <phoneticPr fontId="1"/>
  </si>
  <si>
    <t>水道料金の未納を理由として，給水停止した1年間の件数。</t>
    <phoneticPr fontId="1"/>
  </si>
  <si>
    <t>職員が取得している水道技術に関する資格数</t>
    <phoneticPr fontId="1"/>
  </si>
  <si>
    <t>水道事業体の全職員数。</t>
    <phoneticPr fontId="1"/>
  </si>
  <si>
    <t>職員が外部研修を受けた時間×受講人数</t>
    <phoneticPr fontId="2"/>
  </si>
  <si>
    <t>職員が内部研修を受けた時間×受講人数</t>
    <rPh sb="3" eb="4">
      <t>ナイ</t>
    </rPh>
    <phoneticPr fontId="2"/>
  </si>
  <si>
    <t>職員の水道業務経験年数 / 全職員数</t>
    <phoneticPr fontId="1"/>
  </si>
  <si>
    <t>国際協力派遣者が海外に滞在した日数。</t>
    <phoneticPr fontId="1"/>
  </si>
  <si>
    <t>国際協力派遣者数</t>
    <rPh sb="0" eb="2">
      <t>コクサイ</t>
    </rPh>
    <rPh sb="2" eb="4">
      <t>キョウリョク</t>
    </rPh>
    <rPh sb="4" eb="8">
      <t>ハケンシャスウ</t>
    </rPh>
    <phoneticPr fontId="1"/>
  </si>
  <si>
    <t>滞在日数</t>
    <rPh sb="0" eb="4">
      <t>タイザイニッスウ</t>
    </rPh>
    <phoneticPr fontId="1"/>
  </si>
  <si>
    <t>Σ(国際協力派遣者数×滞在日数)</t>
    <rPh sb="2" eb="6">
      <t>コクサイキョウリョク</t>
    </rPh>
    <rPh sb="6" eb="9">
      <t>ハケンシャ</t>
    </rPh>
    <rPh sb="13" eb="15">
      <t>ニッスウ</t>
    </rPh>
    <phoneticPr fontId="1"/>
  </si>
  <si>
    <t>各国際協力派遣者の滞在日数を合計したもの。</t>
    <rPh sb="0" eb="1">
      <t>カク</t>
    </rPh>
    <rPh sb="1" eb="5">
      <t>コクサイキョウリョク</t>
    </rPh>
    <rPh sb="5" eb="8">
      <t>ハケンシャ</t>
    </rPh>
    <rPh sb="9" eb="11">
      <t>タイザイニッスウ</t>
    </rPh>
    <rPh sb="11" eb="13">
      <t>ニッスウ</t>
    </rPh>
    <phoneticPr fontId="1"/>
  </si>
  <si>
    <t>国際協力受入者数</t>
    <rPh sb="0" eb="2">
      <t>コクサイ</t>
    </rPh>
    <rPh sb="2" eb="4">
      <t>キョウリョク</t>
    </rPh>
    <rPh sb="4" eb="5">
      <t>ウ</t>
    </rPh>
    <rPh sb="5" eb="6">
      <t>イ</t>
    </rPh>
    <rPh sb="6" eb="7">
      <t>モノ</t>
    </rPh>
    <rPh sb="7" eb="8">
      <t>スウ</t>
    </rPh>
    <phoneticPr fontId="2"/>
  </si>
  <si>
    <t>滞在日数</t>
    <rPh sb="0" eb="4">
      <t>タイザイニッスウ</t>
    </rPh>
    <phoneticPr fontId="2"/>
  </si>
  <si>
    <t>研修，視察などで受け入れた，海外から来日した水道関係者の数。</t>
    <phoneticPr fontId="2"/>
  </si>
  <si>
    <t>Σ(国際協力受入者数×滞在日数)</t>
    <rPh sb="2" eb="4">
      <t>コクサイ</t>
    </rPh>
    <rPh sb="4" eb="6">
      <t>キョウリョク</t>
    </rPh>
    <rPh sb="6" eb="7">
      <t>ウ</t>
    </rPh>
    <rPh sb="7" eb="8">
      <t>イ</t>
    </rPh>
    <rPh sb="8" eb="9">
      <t>モノ</t>
    </rPh>
    <rPh sb="9" eb="10">
      <t>スウ</t>
    </rPh>
    <rPh sb="11" eb="15">
      <t>タイザイニッスウ</t>
    </rPh>
    <phoneticPr fontId="2"/>
  </si>
  <si>
    <t>各国際協力受入者数の滞在日数を合計したもの</t>
    <rPh sb="0" eb="1">
      <t>カク</t>
    </rPh>
    <rPh sb="1" eb="3">
      <t>コクサイ</t>
    </rPh>
    <rPh sb="3" eb="5">
      <t>キョウリョク</t>
    </rPh>
    <rPh sb="5" eb="6">
      <t>ウ</t>
    </rPh>
    <rPh sb="6" eb="7">
      <t>イ</t>
    </rPh>
    <rPh sb="7" eb="9">
      <t>シャスウ</t>
    </rPh>
    <rPh sb="10" eb="14">
      <t>タイザイニッスウ</t>
    </rPh>
    <rPh sb="15" eb="17">
      <t>ゴウケイ</t>
    </rPh>
    <phoneticPr fontId="1"/>
  </si>
  <si>
    <t>(委託した水道メーター数 / 水道メーター設置数) × 100</t>
    <rPh sb="5" eb="7">
      <t>スイドウ</t>
    </rPh>
    <rPh sb="15" eb="17">
      <t>スイドウ</t>
    </rPh>
    <rPh sb="21" eb="23">
      <t>セッチ</t>
    </rPh>
    <phoneticPr fontId="1"/>
  </si>
  <si>
    <t>水道メーター設置数</t>
    <rPh sb="6" eb="8">
      <t>セッチ</t>
    </rPh>
    <phoneticPr fontId="1"/>
  </si>
  <si>
    <t>委託した水道メーター数</t>
    <rPh sb="4" eb="6">
      <t>スイドウ</t>
    </rPh>
    <phoneticPr fontId="2"/>
  </si>
  <si>
    <t>検針業者に委託した水道メーターの数。</t>
    <phoneticPr fontId="2"/>
  </si>
  <si>
    <t>(第三者委託した浄水場の浄水施設能力 / 全浄水施設能力) × 100</t>
    <rPh sb="12" eb="16">
      <t>ジョウスイシセツ</t>
    </rPh>
    <rPh sb="24" eb="26">
      <t>シセツ</t>
    </rPh>
    <phoneticPr fontId="1"/>
  </si>
  <si>
    <t>水道法に基づき第三者委託している浄水場の浄水施設能力。</t>
  </si>
  <si>
    <t>ウェブページへの掲載回数</t>
    <rPh sb="8" eb="12">
      <t>ケイサイカイスウ</t>
    </rPh>
    <phoneticPr fontId="1"/>
  </si>
  <si>
    <t>回</t>
    <rPh sb="0" eb="1">
      <t>カイ</t>
    </rPh>
    <phoneticPr fontId="1"/>
  </si>
  <si>
    <t>見学者数 / (現在給水人口/1,000)</t>
    <rPh sb="8" eb="10">
      <t>ゲンザイ</t>
    </rPh>
    <phoneticPr fontId="1"/>
  </si>
  <si>
    <t>（人/1,000 人）</t>
    <phoneticPr fontId="1"/>
  </si>
  <si>
    <t>（人/1,000 人）</t>
    <phoneticPr fontId="1"/>
  </si>
  <si>
    <t>（件/1,000 件）</t>
    <phoneticPr fontId="1"/>
  </si>
  <si>
    <t>アンケート回答人数 /  (現在給水人口/1,000)</t>
    <phoneticPr fontId="1"/>
  </si>
  <si>
    <t>(直接飲用回答数 / アンケート回答数) × 100</t>
    <phoneticPr fontId="1"/>
  </si>
  <si>
    <t>アンケートで水道水を直接飲用していると答えた回答数。</t>
    <phoneticPr fontId="1"/>
  </si>
  <si>
    <t>水道サービス苦情対応件数 / (給水件数/1,000)</t>
    <rPh sb="8" eb="10">
      <t>タイオウ</t>
    </rPh>
    <phoneticPr fontId="1"/>
  </si>
  <si>
    <t>水道サービス苦情対応件数</t>
    <rPh sb="8" eb="10">
      <t>タイオウ</t>
    </rPh>
    <phoneticPr fontId="1"/>
  </si>
  <si>
    <t>水質苦情対応件数</t>
    <rPh sb="4" eb="6">
      <t>タイオウ</t>
    </rPh>
    <phoneticPr fontId="1"/>
  </si>
  <si>
    <t>水道料金苦情対応件数</t>
    <rPh sb="6" eb="8">
      <t>タイオウ</t>
    </rPh>
    <phoneticPr fontId="1"/>
  </si>
  <si>
    <t>水道料金苦情対応件数 / (給水件数/1,000)</t>
    <rPh sb="6" eb="8">
      <t>タイオウ</t>
    </rPh>
    <phoneticPr fontId="1"/>
  </si>
  <si>
    <t>残留塩素濃度合計</t>
    <phoneticPr fontId="1"/>
  </si>
  <si>
    <t>残留塩素測定回数</t>
    <phoneticPr fontId="1"/>
  </si>
  <si>
    <t>最大ジェオスミン濃度</t>
    <phoneticPr fontId="1"/>
  </si>
  <si>
    <t>ジェオスミン水質基準値</t>
    <phoneticPr fontId="1"/>
  </si>
  <si>
    <t>ジェオスミンの水質基準値。</t>
    <phoneticPr fontId="1"/>
  </si>
  <si>
    <t>最大2-メチルイソボルネオール濃度</t>
    <phoneticPr fontId="1"/>
  </si>
  <si>
    <t>2-メチルイソボルネオール水質基準値</t>
    <phoneticPr fontId="1"/>
  </si>
  <si>
    <t>2-メチルイソボルネオールの水質基準値。</t>
    <phoneticPr fontId="1"/>
  </si>
  <si>
    <t>mg/L</t>
    <phoneticPr fontId="2"/>
  </si>
  <si>
    <t>A101</t>
    <phoneticPr fontId="1"/>
  </si>
  <si>
    <t>農薬類</t>
    <rPh sb="0" eb="2">
      <t>ノウヤク</t>
    </rPh>
    <rPh sb="2" eb="3">
      <t>ルイ</t>
    </rPh>
    <phoneticPr fontId="2"/>
  </si>
  <si>
    <t>A103</t>
    <phoneticPr fontId="2"/>
  </si>
  <si>
    <t>A104</t>
    <phoneticPr fontId="2"/>
  </si>
  <si>
    <t>A105</t>
    <phoneticPr fontId="2"/>
  </si>
  <si>
    <t>A106</t>
    <phoneticPr fontId="2"/>
  </si>
  <si>
    <t>A107</t>
    <phoneticPr fontId="2"/>
  </si>
  <si>
    <t>A108</t>
    <phoneticPr fontId="2"/>
  </si>
  <si>
    <t>A109</t>
    <phoneticPr fontId="2"/>
  </si>
  <si>
    <t>水道管路（導・送・配水管）に設置されている仕切弁，空気弁，排水弁，減圧弁，流量制御弁などで水流を制御する全てのバルブの個数。</t>
    <phoneticPr fontId="2"/>
  </si>
  <si>
    <t>渇水時の給水の公平性確保や水道施設の事故時などのために，減圧などによって1年間に給水を制限した日数。</t>
    <phoneticPr fontId="1"/>
  </si>
  <si>
    <t>浄水施設の一日当たりの配水能力。水道事業単位では全浄水場の配水能力の合計。</t>
    <phoneticPr fontId="1"/>
  </si>
  <si>
    <t>備考</t>
    <rPh sb="0" eb="2">
      <t>ビコウ</t>
    </rPh>
    <phoneticPr fontId="1"/>
  </si>
  <si>
    <t>機械・電気・計装機器のうち，法令に基づく点検，予防保全を目的とした定期点検などを行った機器数。</t>
    <phoneticPr fontId="1"/>
  </si>
  <si>
    <t>浄水場，ポンプ場など，水道施設に設置されている主要な機械・電気，計装機器の合計数。</t>
    <phoneticPr fontId="1"/>
  </si>
  <si>
    <t>基幹管路（導・送・配水本管）の延長。</t>
    <phoneticPr fontId="1"/>
  </si>
  <si>
    <t>鉄製の導・送・配水管の延長。</t>
    <phoneticPr fontId="1"/>
  </si>
  <si>
    <t>非鉄製の導・送・配水管の延長。</t>
    <phoneticPr fontId="1"/>
  </si>
  <si>
    <t>地上式，地下式を問わず，配水管に設置されている単口及び双口消火栓の数。</t>
    <phoneticPr fontId="1"/>
  </si>
  <si>
    <t>1年間に水道事業全ての施設，事務所で使用したエネルギー使用量。</t>
    <phoneticPr fontId="1"/>
  </si>
  <si>
    <t>1年間の浄水処理過程における発生土のうち，その処分方法として有効利用している乾燥固形物量。</t>
    <phoneticPr fontId="1"/>
  </si>
  <si>
    <t>1年間の浄水処理過程における発生する土の乾燥固形物量。</t>
    <phoneticPr fontId="1"/>
  </si>
  <si>
    <t>凝集剤の貯蔵槽に貯蔵している年間平均貯蔵量。</t>
    <rPh sb="0" eb="3">
      <t>ギョウシュウザイ</t>
    </rPh>
    <phoneticPr fontId="1"/>
  </si>
  <si>
    <t>塩素剤の貯蔵槽に貯蔵している年間平均貯蔵量。</t>
    <rPh sb="0" eb="3">
      <t>エンソザイ</t>
    </rPh>
    <phoneticPr fontId="1"/>
  </si>
  <si>
    <t>燃料貯蔵槽などに貯蔵している燃料の年間平均貯蔵量。</t>
    <phoneticPr fontId="1"/>
  </si>
  <si>
    <t>自家発電設備を定格で稼働させた場合に，一日で消費する燃料の使用量。</t>
    <phoneticPr fontId="1"/>
  </si>
  <si>
    <t>水道事業体が保有している配水池（配水塔を含む），及び保有又は管理している緊急貯水槽のうち，応急給水設備によって応急給水ができる施設数。</t>
    <rPh sb="20" eb="21">
      <t>フク</t>
    </rPh>
    <phoneticPr fontId="1"/>
  </si>
  <si>
    <t>常時待機し，緊急時にいつでも出動できる，水道事業体が保有する車両数。</t>
    <phoneticPr fontId="1"/>
  </si>
  <si>
    <t>応急給水に使用する給水車及び車載用の給水タンクの容量。</t>
    <phoneticPr fontId="1"/>
  </si>
  <si>
    <t>1年間の主たる営業活動以外の活動から生じる収入。</t>
    <phoneticPr fontId="1"/>
  </si>
  <si>
    <t>1年間の金融財務活動に要する費用及び主たる営業活動以外の活動から生じる費用。</t>
    <phoneticPr fontId="1"/>
  </si>
  <si>
    <t>建設改良などに要する資金に充てるために発行した企業債の当年度償還額。</t>
    <phoneticPr fontId="1"/>
  </si>
  <si>
    <t>注記 借換債による収入は除く。</t>
  </si>
  <si>
    <t>減価償却を行う必要のある固定資産の取得又は改良に充てるための補助金などの交付を受けたときに，繰延収益を減価償却見合い分に順次収益化した額。</t>
    <phoneticPr fontId="1"/>
  </si>
  <si>
    <t>企業の経営に当たって，長期（1年以上）に使用するため所有する資産で，物としての実態をもつ建物，構築物などの資産。</t>
    <phoneticPr fontId="1"/>
  </si>
  <si>
    <t>職員が取得している水道技術に関する資格の数。</t>
    <phoneticPr fontId="1"/>
  </si>
  <si>
    <t>1年間に，職員が外部研修を受講した実時間と受講した職員数との積。</t>
    <phoneticPr fontId="2"/>
  </si>
  <si>
    <t>1年間に，職員が内部研修を受講した実時間と受講した職員数の積。</t>
    <phoneticPr fontId="2"/>
  </si>
  <si>
    <t>水道施設の維持管理，施設計画，建設などに携わる職員の人数。</t>
    <phoneticPr fontId="1"/>
  </si>
  <si>
    <t>水道事業体が管理している水道メーターの数。</t>
    <phoneticPr fontId="1"/>
  </si>
  <si>
    <t>1年間の，水道施設及び水道に関わる施設（水道記念館など）を見学した人数。</t>
    <phoneticPr fontId="1"/>
  </si>
  <si>
    <t>1年間に，モニタとして任命された人数。</t>
    <phoneticPr fontId="1"/>
  </si>
  <si>
    <t>1年間の，水道事業に関するアンケート調査に回答したお客さまの数。</t>
    <phoneticPr fontId="1"/>
  </si>
  <si>
    <t>アンケートの回答数。</t>
    <phoneticPr fontId="1"/>
  </si>
  <si>
    <t>1年間に，窓口への直接の来訪，電話，文書，メールなどによって水道事業者に寄せられた，お客さまの水道事業者に対する苦情のうち，水道事業者として対応し，文書として記録された件数。</t>
    <phoneticPr fontId="1"/>
  </si>
  <si>
    <t>注記 窓口業務を委託している場合，委託業者が対応した苦情も含める。</t>
  </si>
  <si>
    <t>1年間に，窓口への直接の来訪，電話，文書，メールなどによって水道事業者に寄せられた，お客さまの水道事業者に対する水質に関する苦情のうち，水道事業者として対応し文書として記録された件数。</t>
    <phoneticPr fontId="1"/>
  </si>
  <si>
    <t>1年間に，窓口への直接の来訪，電話，文書，メールなどによって水道事業者に寄せられた，お客さまの水道事業者に対する水道料金に関する苦情のうち，水道事業者として対応し文書として記録された件数。</t>
    <phoneticPr fontId="1"/>
  </si>
  <si>
    <t>1回目
(４月)</t>
    <rPh sb="1" eb="3">
      <t>カイメ</t>
    </rPh>
    <rPh sb="6" eb="7">
      <t>ガツ</t>
    </rPh>
    <phoneticPr fontId="2"/>
  </si>
  <si>
    <t>2回目
(５月)</t>
    <rPh sb="1" eb="3">
      <t>カイメ</t>
    </rPh>
    <rPh sb="6" eb="7">
      <t>ガツ</t>
    </rPh>
    <phoneticPr fontId="2"/>
  </si>
  <si>
    <t>3回目
(６月)</t>
    <rPh sb="1" eb="3">
      <t>カイメ</t>
    </rPh>
    <rPh sb="6" eb="7">
      <t>ガツ</t>
    </rPh>
    <phoneticPr fontId="2"/>
  </si>
  <si>
    <t>4回目
(７月)</t>
    <rPh sb="1" eb="3">
      <t>カイメ</t>
    </rPh>
    <rPh sb="6" eb="7">
      <t>ガツ</t>
    </rPh>
    <phoneticPr fontId="2"/>
  </si>
  <si>
    <t>5回目
(８月)</t>
    <rPh sb="1" eb="3">
      <t>カイメ</t>
    </rPh>
    <rPh sb="6" eb="7">
      <t>ガツ</t>
    </rPh>
    <phoneticPr fontId="2"/>
  </si>
  <si>
    <t>6回目
(９月)</t>
    <rPh sb="1" eb="3">
      <t>カイメ</t>
    </rPh>
    <rPh sb="6" eb="7">
      <t>ガツ</t>
    </rPh>
    <phoneticPr fontId="2"/>
  </si>
  <si>
    <t>7回目
(１０月)</t>
    <rPh sb="1" eb="3">
      <t>カイメ</t>
    </rPh>
    <rPh sb="7" eb="8">
      <t>ガツ</t>
    </rPh>
    <phoneticPr fontId="2"/>
  </si>
  <si>
    <t>8回目
(１１月)</t>
    <rPh sb="1" eb="3">
      <t>カイメ</t>
    </rPh>
    <rPh sb="7" eb="8">
      <t>ガツ</t>
    </rPh>
    <phoneticPr fontId="2"/>
  </si>
  <si>
    <t>9回目
(１２月)</t>
    <rPh sb="1" eb="3">
      <t>カイメ</t>
    </rPh>
    <rPh sb="7" eb="8">
      <t>ガツ</t>
    </rPh>
    <phoneticPr fontId="2"/>
  </si>
  <si>
    <t>10回目
(１月)</t>
    <rPh sb="2" eb="4">
      <t>カイメ</t>
    </rPh>
    <rPh sb="7" eb="8">
      <t>ガツ</t>
    </rPh>
    <phoneticPr fontId="2"/>
  </si>
  <si>
    <t>11回目
(2月)</t>
    <rPh sb="2" eb="4">
      <t>カイメ</t>
    </rPh>
    <rPh sb="7" eb="8">
      <t>ガツ</t>
    </rPh>
    <phoneticPr fontId="2"/>
  </si>
  <si>
    <t>12回目
(３月)</t>
    <rPh sb="2" eb="4">
      <t>カイメ</t>
    </rPh>
    <rPh sb="7" eb="8">
      <t>ガツ</t>
    </rPh>
    <phoneticPr fontId="2"/>
  </si>
  <si>
    <t>（新ガイドライン対応Ver.）</t>
    <rPh sb="1" eb="2">
      <t>シン</t>
    </rPh>
    <rPh sb="8" eb="10">
      <t>タイオウ</t>
    </rPh>
    <phoneticPr fontId="2"/>
  </si>
  <si>
    <t>Ver.6.0</t>
    <phoneticPr fontId="2"/>
  </si>
  <si>
    <t>「水道事業ガイドラインJWWA Q 100：2016」に対応。</t>
    <rPh sb="28" eb="30">
      <t>タイオウ</t>
    </rPh>
    <phoneticPr fontId="2"/>
  </si>
  <si>
    <t>最大水質基準比項目</t>
    <rPh sb="0" eb="2">
      <t>サイダイ</t>
    </rPh>
    <rPh sb="2" eb="4">
      <t>スイシツ</t>
    </rPh>
    <rPh sb="4" eb="6">
      <t>キジュン</t>
    </rPh>
    <rPh sb="6" eb="7">
      <t>ヒ</t>
    </rPh>
    <rPh sb="7" eb="9">
      <t>コウモク</t>
    </rPh>
    <phoneticPr fontId="2"/>
  </si>
  <si>
    <t>-</t>
    <phoneticPr fontId="2"/>
  </si>
  <si>
    <t>-</t>
    <phoneticPr fontId="1"/>
  </si>
  <si>
    <t>測定した農薬数</t>
    <rPh sb="0" eb="2">
      <t>ソクテイ</t>
    </rPh>
    <rPh sb="4" eb="6">
      <t>ノウヤク</t>
    </rPh>
    <rPh sb="6" eb="7">
      <t>スウ</t>
    </rPh>
    <phoneticPr fontId="2"/>
  </si>
  <si>
    <t>PI計算値</t>
    <rPh sb="2" eb="5">
      <t>ケイサンチ</t>
    </rPh>
    <phoneticPr fontId="1"/>
  </si>
  <si>
    <t>浄水場数</t>
    <phoneticPr fontId="1"/>
  </si>
  <si>
    <t>t-Ds</t>
    <phoneticPr fontId="1"/>
  </si>
  <si>
    <t>[(沈殿・ろ過を有する施設の耐震化浄水施設能力+ろ過のみ施設の耐震化浄水施設能力)/全浄水施設能力]×100</t>
    <rPh sb="2" eb="4">
      <t>チンデン</t>
    </rPh>
    <rPh sb="6" eb="7">
      <t>カ</t>
    </rPh>
    <rPh sb="8" eb="9">
      <t>ユウ</t>
    </rPh>
    <rPh sb="11" eb="13">
      <t>シセツ</t>
    </rPh>
    <rPh sb="14" eb="17">
      <t>タイシンカ</t>
    </rPh>
    <rPh sb="25" eb="26">
      <t>カ</t>
    </rPh>
    <rPh sb="28" eb="30">
      <t>シセツ</t>
    </rPh>
    <rPh sb="31" eb="34">
      <t>タイシンカ</t>
    </rPh>
    <phoneticPr fontId="1"/>
  </si>
  <si>
    <t>円</t>
    <rPh sb="0" eb="1">
      <t>エン</t>
    </rPh>
    <phoneticPr fontId="1"/>
  </si>
  <si>
    <t>アンケート回答数
(直接飲用について)</t>
    <rPh sb="10" eb="12">
      <t>チョクセツ</t>
    </rPh>
    <rPh sb="12" eb="14">
      <t>インヨウ</t>
    </rPh>
    <phoneticPr fontId="2"/>
  </si>
  <si>
    <t>PI番号</t>
    <rPh sb="2" eb="4">
      <t>バンゴウ</t>
    </rPh>
    <phoneticPr fontId="1"/>
  </si>
  <si>
    <t>A102</t>
    <phoneticPr fontId="1"/>
  </si>
  <si>
    <t>A202</t>
    <phoneticPr fontId="1"/>
  </si>
  <si>
    <t>B602-2</t>
  </si>
  <si>
    <t>B606-2</t>
  </si>
  <si>
    <t>B607</t>
  </si>
  <si>
    <t>B607-2</t>
  </si>
  <si>
    <t>B114「現在給水人口」入力値参照。</t>
  </si>
  <si>
    <t>C101「営業収益」入力値参照。</t>
  </si>
  <si>
    <t>C107「給水収益」入力値参照。</t>
  </si>
  <si>
    <t>B112「年間有収水量」入力値参照。</t>
  </si>
  <si>
    <t>損益勘定所属職員数</t>
    <phoneticPr fontId="1"/>
  </si>
  <si>
    <t>固定資産回転率</t>
    <phoneticPr fontId="1"/>
  </si>
  <si>
    <t>災害対策訓練実施回数</t>
  </si>
  <si>
    <t>浄水施設の主要構造物耐震化率</t>
  </si>
  <si>
    <t>基幹管路の耐震適合率</t>
  </si>
  <si>
    <t>重要給水施設配水管路の耐震適合率</t>
  </si>
  <si>
    <t>PI名</t>
    <rPh sb="2" eb="3">
      <t>メイ</t>
    </rPh>
    <phoneticPr fontId="1"/>
  </si>
  <si>
    <t>有効数字2桁表示</t>
    <rPh sb="0" eb="2">
      <t>ユウコウ</t>
    </rPh>
    <rPh sb="2" eb="4">
      <t>スウジ</t>
    </rPh>
    <rPh sb="5" eb="6">
      <t>ケタ</t>
    </rPh>
    <rPh sb="6" eb="8">
      <t>ヒョウジ</t>
    </rPh>
    <phoneticPr fontId="1"/>
  </si>
  <si>
    <t>百の位を四捨五入</t>
    <rPh sb="0" eb="1">
      <t>ヒャク</t>
    </rPh>
    <rPh sb="2" eb="3">
      <t>クライ</t>
    </rPh>
    <rPh sb="4" eb="8">
      <t>シシャゴニュウ</t>
    </rPh>
    <phoneticPr fontId="1"/>
  </si>
  <si>
    <t>安全で良質な水</t>
    <rPh sb="0" eb="2">
      <t>アンゼン</t>
    </rPh>
    <rPh sb="3" eb="5">
      <t>リョウシツ</t>
    </rPh>
    <rPh sb="6" eb="7">
      <t>ミズ</t>
    </rPh>
    <phoneticPr fontId="1"/>
  </si>
  <si>
    <t>安定した水の供給</t>
    <rPh sb="0" eb="2">
      <t>アンテイ</t>
    </rPh>
    <rPh sb="4" eb="5">
      <t>ミズ</t>
    </rPh>
    <rPh sb="6" eb="8">
      <t>キョウキュウ</t>
    </rPh>
    <phoneticPr fontId="1"/>
  </si>
  <si>
    <t>健全な事業経営</t>
    <rPh sb="0" eb="2">
      <t>ケンゼン</t>
    </rPh>
    <rPh sb="3" eb="5">
      <t>ジギョウ</t>
    </rPh>
    <rPh sb="5" eb="7">
      <t>ケイエイ</t>
    </rPh>
    <phoneticPr fontId="1"/>
  </si>
  <si>
    <t>目標</t>
    <rPh sb="0" eb="2">
      <t>モクヒョウ</t>
    </rPh>
    <phoneticPr fontId="1"/>
  </si>
  <si>
    <t>分類</t>
    <rPh sb="0" eb="2">
      <t>ブンルイ</t>
    </rPh>
    <phoneticPr fontId="1"/>
  </si>
  <si>
    <t>区分</t>
    <rPh sb="0" eb="2">
      <t>クブン</t>
    </rPh>
    <phoneticPr fontId="1"/>
  </si>
  <si>
    <t>運営管理</t>
    <rPh sb="0" eb="2">
      <t>ウンエイ</t>
    </rPh>
    <rPh sb="2" eb="4">
      <t>カンリ</t>
    </rPh>
    <phoneticPr fontId="1"/>
  </si>
  <si>
    <t>施設整備</t>
    <rPh sb="0" eb="2">
      <t>シセツ</t>
    </rPh>
    <rPh sb="2" eb="4">
      <t>セイビ</t>
    </rPh>
    <phoneticPr fontId="1"/>
  </si>
  <si>
    <t>財務</t>
    <rPh sb="0" eb="2">
      <t>ザイム</t>
    </rPh>
    <phoneticPr fontId="1"/>
  </si>
  <si>
    <t>組織・人材</t>
    <rPh sb="0" eb="2">
      <t>ソシキ</t>
    </rPh>
    <rPh sb="3" eb="5">
      <t>ジンザイ</t>
    </rPh>
    <phoneticPr fontId="1"/>
  </si>
  <si>
    <t>お客さまとのコミュニケーション</t>
    <phoneticPr fontId="1"/>
  </si>
  <si>
    <t>水質管理</t>
    <rPh sb="0" eb="2">
      <t>スイシツ</t>
    </rPh>
    <rPh sb="2" eb="4">
      <t>カンリ</t>
    </rPh>
    <phoneticPr fontId="1"/>
  </si>
  <si>
    <t>施設管理</t>
    <rPh sb="0" eb="2">
      <t>シセツ</t>
    </rPh>
    <rPh sb="2" eb="4">
      <t>カンリ</t>
    </rPh>
    <phoneticPr fontId="1"/>
  </si>
  <si>
    <t>事故災害対策</t>
    <rPh sb="0" eb="2">
      <t>ジコ</t>
    </rPh>
    <rPh sb="2" eb="4">
      <t>サイガイ</t>
    </rPh>
    <rPh sb="4" eb="6">
      <t>タイサク</t>
    </rPh>
    <phoneticPr fontId="1"/>
  </si>
  <si>
    <t>施設更新</t>
    <rPh sb="0" eb="2">
      <t>シセツ</t>
    </rPh>
    <rPh sb="2" eb="4">
      <t>コウシン</t>
    </rPh>
    <phoneticPr fontId="1"/>
  </si>
  <si>
    <t>環境対策</t>
    <rPh sb="0" eb="2">
      <t>カンキョウ</t>
    </rPh>
    <rPh sb="2" eb="4">
      <t>タイサク</t>
    </rPh>
    <phoneticPr fontId="1"/>
  </si>
  <si>
    <t>健全経営</t>
    <rPh sb="0" eb="2">
      <t>ケンゼン</t>
    </rPh>
    <rPh sb="2" eb="4">
      <t>ケイエイ</t>
    </rPh>
    <phoneticPr fontId="1"/>
  </si>
  <si>
    <t>人材育成</t>
    <rPh sb="0" eb="2">
      <t>ジンザイ</t>
    </rPh>
    <rPh sb="2" eb="4">
      <t>イクセイ</t>
    </rPh>
    <phoneticPr fontId="1"/>
  </si>
  <si>
    <t>業務委託</t>
    <rPh sb="0" eb="2">
      <t>ギョウム</t>
    </rPh>
    <rPh sb="2" eb="4">
      <t>イタク</t>
    </rPh>
    <phoneticPr fontId="1"/>
  </si>
  <si>
    <t>情報提供</t>
    <rPh sb="0" eb="2">
      <t>ジョウホウ</t>
    </rPh>
    <rPh sb="2" eb="4">
      <t>テイキョウ</t>
    </rPh>
    <phoneticPr fontId="1"/>
  </si>
  <si>
    <t>意見収集</t>
    <rPh sb="0" eb="2">
      <t>イケン</t>
    </rPh>
    <rPh sb="2" eb="4">
      <t>シュウシュウ</t>
    </rPh>
    <phoneticPr fontId="1"/>
  </si>
  <si>
    <t>カドミウム及びその化合物</t>
    <rPh sb="5" eb="6">
      <t>オヨ</t>
    </rPh>
    <rPh sb="9" eb="12">
      <t>カゴウブツ</t>
    </rPh>
    <phoneticPr fontId="2"/>
  </si>
  <si>
    <t>水銀及びその化合物</t>
    <rPh sb="0" eb="2">
      <t>スイギン</t>
    </rPh>
    <phoneticPr fontId="7"/>
  </si>
  <si>
    <t>セレン及びその化合物</t>
    <phoneticPr fontId="2"/>
  </si>
  <si>
    <t>鉛及びその化合物</t>
    <phoneticPr fontId="2"/>
  </si>
  <si>
    <t>ヒ素及びその化合物</t>
    <phoneticPr fontId="2"/>
  </si>
  <si>
    <t>アルミニウム及びその化合物</t>
    <phoneticPr fontId="2"/>
  </si>
  <si>
    <t>カルシウム、マグネシウム等(硬度)</t>
    <rPh sb="12" eb="13">
      <t>ナド</t>
    </rPh>
    <phoneticPr fontId="2"/>
  </si>
  <si>
    <t>鉄及びその化合物</t>
    <phoneticPr fontId="2"/>
  </si>
  <si>
    <t>マンガン及びその化合物</t>
    <phoneticPr fontId="2"/>
  </si>
  <si>
    <t>ナトリウム及びその化合物</t>
    <phoneticPr fontId="2"/>
  </si>
  <si>
    <t>総トリハロメタン濃度</t>
    <rPh sb="0" eb="1">
      <t>ソウ</t>
    </rPh>
    <rPh sb="8" eb="10">
      <t>ノウド</t>
    </rPh>
    <phoneticPr fontId="1"/>
  </si>
  <si>
    <t>PI番号</t>
    <rPh sb="2" eb="4">
      <t>バンゴウ</t>
    </rPh>
    <phoneticPr fontId="2"/>
  </si>
  <si>
    <t>値（入力欄）</t>
    <rPh sb="0" eb="1">
      <t>アタイ</t>
    </rPh>
    <rPh sb="2" eb="4">
      <t>ニュウリョク</t>
    </rPh>
    <rPh sb="4" eb="5">
      <t>ラン</t>
    </rPh>
    <phoneticPr fontId="2"/>
  </si>
  <si>
    <t>～使い方～</t>
    <rPh sb="1" eb="2">
      <t>ツカ</t>
    </rPh>
    <rPh sb="3" eb="4">
      <t>カタ</t>
    </rPh>
    <phoneticPr fontId="2"/>
  </si>
  <si>
    <t>　※測定していない項目は空欄のままで問題ありません。</t>
    <rPh sb="2" eb="4">
      <t>ソクテイ</t>
    </rPh>
    <rPh sb="9" eb="11">
      <t>コウモク</t>
    </rPh>
    <rPh sb="12" eb="14">
      <t>クウラン</t>
    </rPh>
    <rPh sb="18" eb="20">
      <t>モンダイ</t>
    </rPh>
    <phoneticPr fontId="2"/>
  </si>
  <si>
    <t>C122</t>
    <phoneticPr fontId="1"/>
  </si>
  <si>
    <t>固定資産回転率</t>
    <rPh sb="0" eb="2">
      <t>コテイ</t>
    </rPh>
    <rPh sb="2" eb="4">
      <t>シサン</t>
    </rPh>
    <rPh sb="4" eb="6">
      <t>カイテン</t>
    </rPh>
    <rPh sb="6" eb="7">
      <t>リツ</t>
    </rPh>
    <phoneticPr fontId="1"/>
  </si>
  <si>
    <t/>
  </si>
  <si>
    <t>注記 給水栓数又は給水契約数ともいう。</t>
  </si>
  <si>
    <t>A204「給水件数」入力値参照。</t>
  </si>
  <si>
    <t>注記 条件付き水源であっても，水道事業体の意思で自由に取水できる水源水量を含む。</t>
  </si>
  <si>
    <t>注記 年間投資額は，消費税抜きとする。</t>
  </si>
  <si>
    <t>注記 受水は除く。</t>
  </si>
  <si>
    <t>B102「年間取水量」入力値参照。</t>
  </si>
  <si>
    <t>B104「施設能力」入力値参照。</t>
  </si>
  <si>
    <t>B104「一日平均配水量」入力値参照。</t>
  </si>
  <si>
    <t>B105「一日最大配水量」入力値参照。</t>
  </si>
  <si>
    <t>A202「現在給水面積」入力値参照。</t>
  </si>
  <si>
    <t>注記 使用廃止管（管理をしているものを含む）は除く。</t>
  </si>
  <si>
    <t>注記 点検には，弁室の清掃，目視による点検なども含める。</t>
  </si>
  <si>
    <t>注記 配水池に設置された緊急遮断弁も含る。ただし，区画量水器に設置されている仕切弁を含めるが，消火栓は含めない。</t>
  </si>
  <si>
    <t>B110「年間配水量」入力値参照。</t>
  </si>
  <si>
    <t>A203「配水池有効容量」入力値参照。</t>
  </si>
  <si>
    <t>注記 工事の実施に伴う断水などは算入しない。</t>
  </si>
  <si>
    <t>注記 目視を主体とした巡視点検，日常点検及び不具合発生に伴う臨時点検は除く。</t>
  </si>
  <si>
    <t>注記 水処理，導送配水に直接関わらない機器及び建築附帯設備は除く。</t>
  </si>
  <si>
    <t>B108「管路延長」入力値参照。</t>
  </si>
  <si>
    <t>注記 使用廃止管（管理されているものを含む）は除く。</t>
  </si>
  <si>
    <t>注記 使用廃止管（管理しているものを含む）は除く。</t>
  </si>
  <si>
    <t>注記 座学だけの研修は，訓練に含めない。</t>
  </si>
  <si>
    <t>注記 送水管に設置されている消火栓も含む。</t>
  </si>
  <si>
    <t>注記 最終処分［埋立処分，海洋投入処分（海洋汚染等及び海上災害の防止に関する法律 に基づき定められた海洋への投入の場所及び方法に関する基準に従って行う処分）］したもの及び下水道への放流は有効利用に含めない。</t>
  </si>
  <si>
    <t>注記 配水池などの清掃に伴う発生土も含む。</t>
  </si>
  <si>
    <t>注記 布設替えは含めない。</t>
  </si>
  <si>
    <t>B205「基幹管路延長」入力値参照。</t>
  </si>
  <si>
    <t>B607「重要給水施設配水管路延長」入力値参照。</t>
  </si>
  <si>
    <t>※) 用水供給を含む。</t>
  </si>
  <si>
    <t>注記 複数の浄水場がある場合，貯蔵量は合計値を用いる。</t>
  </si>
  <si>
    <t>注記 複数の浄水場がある場合，使用量は合計値を用いる。</t>
  </si>
  <si>
    <t>注記 タンクの容量が1m3以上を対象とし，契約車は除く。</t>
  </si>
  <si>
    <t>注記 契約車及びウォーターバルーンは除く。</t>
  </si>
  <si>
    <t>注記 具体的には，給水収益，受託工事収益，その他営業収益の合計。ただし，水道事業以外の事業に関わるものは除く。</t>
  </si>
  <si>
    <t>注記 人件費，修繕費，動力費，薬品費，受水費，減価償却費などがこれに当たる。ただし，水道事業以外の事業に関わるものは除く。</t>
  </si>
  <si>
    <t>例 受取利息，配当金，他会計負担金など。</t>
  </si>
  <si>
    <t>C101「営業費用」入力値参照。</t>
  </si>
  <si>
    <t>例 支払利息など。</t>
  </si>
  <si>
    <t>C101「受託工事収益」入力値参照。</t>
  </si>
  <si>
    <t>PI C114「供給単価」計算値と同じ。</t>
  </si>
  <si>
    <t>PI C115「給水原価」計算値と同じ。</t>
  </si>
  <si>
    <t>C101「営業費用」とC102「 営業外費用」の入力値の和。</t>
  </si>
  <si>
    <t>C101「受託工事費」入力値参照。</t>
  </si>
  <si>
    <t>C107「損益勘定所属職員数」入力値参照。</t>
  </si>
  <si>
    <t>注記 誤請求の内容については，料金請求額の間違い（誤検針，用途誤り，減免適用誤りなど），請求先の間違い（無断退去，料金精算忘れ，メータークロスなど）といった料金請求に関する一切の誤りとする。</t>
  </si>
  <si>
    <t>注記 対象とする資格は，“水道維持管理指針2006”の表-1.5.4（法定資格者一覧表）に記載されている資格，配水管工技能講習会修了者，配管設計講習会修了者，水道施設管理技士［浄水施設管理技士（1，2級），管路施設管理技士（1，2級）］及び水道事業体が規定で必要と認めている資格をいう。</t>
  </si>
  <si>
    <t>注記 外部研修は，水道事業に関係あると水道事業体が認めて，職務として参加する研修であり，主催者が本人の所属する水道事業体以外のものをいう。</t>
  </si>
  <si>
    <t>C201「全職員数」入力値参照。</t>
  </si>
  <si>
    <t>注記 内部研修とは，本人の所属する水道事業体が独自に職務として参加させる水道事業に関する研修をいう。</t>
  </si>
  <si>
    <t>注記 休職の期間は除く。また，合計年数が1年未満の場合は切り捨てる。</t>
  </si>
  <si>
    <t>注記 現在給水契約がなく，休止状態にある水道メーターも含める。</t>
  </si>
  <si>
    <t>注記 地方公共団体のホームページ内にある水道事業関連のページについても対象とする。ただし，水道工事のお知らせなど工事に直接関連するもの，事故発生，断水・濁水のお知らせなどは除く。</t>
  </si>
  <si>
    <t>注記 当該水道事業体の給水区域外に居住している見学者も含める。</t>
  </si>
  <si>
    <t>注記 モニタとは，水道事業の現状を知らせることによって，意見・提言を提起していただき，その内容を検討の上反映していくことで，よりよい水道事業経営を目指すことを目的とした制度の中で，ある一定期間任命されたお客さまのことをいう。</t>
  </si>
  <si>
    <t>給水栓定期水質検査結果の平均値（Σ給水栓ごとの物質濃度/給水栓数）</t>
    <rPh sb="0" eb="3">
      <t>キュウスイセン</t>
    </rPh>
    <rPh sb="3" eb="5">
      <t>テイキ</t>
    </rPh>
    <rPh sb="5" eb="7">
      <t>スイシツ</t>
    </rPh>
    <rPh sb="7" eb="9">
      <t>ケンサ</t>
    </rPh>
    <rPh sb="9" eb="11">
      <t>ケッカ</t>
    </rPh>
    <rPh sb="12" eb="15">
      <t>ヘイキンチ</t>
    </rPh>
    <rPh sb="17" eb="19">
      <t>キュウスイ</t>
    </rPh>
    <rPh sb="19" eb="20">
      <t>セン</t>
    </rPh>
    <rPh sb="23" eb="25">
      <t>ブッシツ</t>
    </rPh>
    <rPh sb="25" eb="27">
      <t>ノウド</t>
    </rPh>
    <rPh sb="28" eb="31">
      <t>キュウスイセン</t>
    </rPh>
    <rPh sb="31" eb="32">
      <t>スウ</t>
    </rPh>
    <phoneticPr fontId="2"/>
  </si>
  <si>
    <t>資本的収入計</t>
    <rPh sb="5" eb="6">
      <t>ケイ</t>
    </rPh>
    <phoneticPr fontId="1"/>
  </si>
  <si>
    <t>最大水質基準比等</t>
    <rPh sb="0" eb="2">
      <t>サイダイ</t>
    </rPh>
    <rPh sb="2" eb="4">
      <t>スイシツ</t>
    </rPh>
    <rPh sb="4" eb="6">
      <t>キジュン</t>
    </rPh>
    <rPh sb="6" eb="7">
      <t>ヒ</t>
    </rPh>
    <rPh sb="7" eb="8">
      <t>トウ</t>
    </rPh>
    <phoneticPr fontId="2"/>
  </si>
  <si>
    <t>残留塩素濃度合計⁄ 残留塩素測定回数</t>
    <rPh sb="10" eb="12">
      <t>ザンリュウ</t>
    </rPh>
    <rPh sb="12" eb="14">
      <t>エンソ</t>
    </rPh>
    <phoneticPr fontId="1"/>
  </si>
  <si>
    <t>有機物（TOC）濃度水質基準比率</t>
    <phoneticPr fontId="1"/>
  </si>
  <si>
    <t>(地下水揚水量 / 年間取水量)×100</t>
    <rPh sb="10" eb="12">
      <t>ネンカン</t>
    </rPh>
    <rPh sb="12" eb="14">
      <t>シュスイ</t>
    </rPh>
    <rPh sb="14" eb="15">
      <t>リョウ</t>
    </rPh>
    <phoneticPr fontId="1"/>
  </si>
  <si>
    <t>(5年間に清掃した配水池有効容量 / 配水池有効容量) × 100</t>
    <rPh sb="12" eb="14">
      <t>ユウコウ</t>
    </rPh>
    <rPh sb="22" eb="24">
      <t>ユウコウ</t>
    </rPh>
    <phoneticPr fontId="1"/>
  </si>
  <si>
    <t>(リサイクルされた建設副産物量 / 建設副産物発生量) × 100</t>
    <rPh sb="23" eb="25">
      <t>ハッセイ</t>
    </rPh>
    <phoneticPr fontId="1"/>
  </si>
  <si>
    <t>(法定耐用年数を超えている機械・電気・計装設備などの合計数⁄
機械・電気・計装設備などの合計数) × 100</t>
    <phoneticPr fontId="1"/>
  </si>
  <si>
    <t>(法定耐用年数を超えている管路延長/管路延長)×100</t>
    <phoneticPr fontId="1"/>
  </si>
  <si>
    <t>(耐震対策の施されてたポンプ所能力/耐震化対象ポンプ所能力)×100</t>
    <rPh sb="18" eb="21">
      <t>タイシンカ</t>
    </rPh>
    <rPh sb="21" eb="23">
      <t>タイショウ</t>
    </rPh>
    <phoneticPr fontId="1"/>
  </si>
  <si>
    <t>(耐震対策の施された配水池有効容量/配水池等有効容量)×100</t>
    <rPh sb="13" eb="15">
      <t>ユウコウ</t>
    </rPh>
    <rPh sb="21" eb="22">
      <t>ナド</t>
    </rPh>
    <rPh sb="22" eb="24">
      <t>ユウコウ</t>
    </rPh>
    <phoneticPr fontId="1"/>
  </si>
  <si>
    <t>(平均凝集剤貯蔵量/凝集剤一日平均使用量)又は(平均塩素剤貯蔵量/塩素剤一日平均使用量)のうち、小さい方の値</t>
    <rPh sb="19" eb="20">
      <t>リョウ</t>
    </rPh>
    <rPh sb="21" eb="22">
      <t>マタ</t>
    </rPh>
    <rPh sb="42" eb="43">
      <t>リョウ</t>
    </rPh>
    <rPh sb="48" eb="49">
      <t>チイ</t>
    </rPh>
    <rPh sb="51" eb="52">
      <t>ホウ</t>
    </rPh>
    <rPh sb="53" eb="54">
      <t>アタイ</t>
    </rPh>
    <phoneticPr fontId="1"/>
  </si>
  <si>
    <t>給水車数/(現在給水人口/1,000)</t>
    <rPh sb="6" eb="8">
      <t>ゲンザイ</t>
    </rPh>
    <phoneticPr fontId="1"/>
  </si>
  <si>
    <t xml:space="preserve"> [(営業収益− 受託工事収益) ⁄ (営業費用− 受託工事費) ]× 100</t>
    <phoneticPr fontId="1"/>
  </si>
  <si>
    <t>繰入金比率（資本的収入分）</t>
    <phoneticPr fontId="1"/>
  </si>
  <si>
    <t>(資本勘定繰入金/資本的収入計)×100</t>
    <rPh sb="14" eb="15">
      <t>ケイ</t>
    </rPh>
    <phoneticPr fontId="1"/>
  </si>
  <si>
    <t>給水収益/損益勘定所属職員数</t>
    <phoneticPr fontId="1"/>
  </si>
  <si>
    <t>C101「受託工事収益」入力値参照。</t>
    <phoneticPr fontId="1"/>
  </si>
  <si>
    <t>C101「営業収益」入力値参照。</t>
    <phoneticPr fontId="1"/>
  </si>
  <si>
    <t>年間配水量/有形固定資産</t>
    <rPh sb="0" eb="2">
      <t>ネンカン</t>
    </rPh>
    <rPh sb="2" eb="5">
      <t>ハイスイリョウ</t>
    </rPh>
    <phoneticPr fontId="1"/>
  </si>
  <si>
    <t>(料金納入額⁄ 調停額) × 100</t>
    <rPh sb="3" eb="5">
      <t>ノウニュウ</t>
    </rPh>
    <phoneticPr fontId="1"/>
  </si>
  <si>
    <t>(職員が外部研修を受けた時間×受講人数) / 全職員数</t>
    <rPh sb="15" eb="17">
      <t>ジュコウ</t>
    </rPh>
    <rPh sb="17" eb="19">
      <t>ニンズウ</t>
    </rPh>
    <phoneticPr fontId="1"/>
  </si>
  <si>
    <t>(職員が内部研修を受けた時間×受講人数) / 全職員数</t>
    <rPh sb="15" eb="17">
      <t>ジュコウ</t>
    </rPh>
    <rPh sb="17" eb="19">
      <t>ニンズウ</t>
    </rPh>
    <phoneticPr fontId="1"/>
  </si>
  <si>
    <t>(技術職員数 / 全職員数) × 100</t>
    <phoneticPr fontId="1"/>
  </si>
  <si>
    <t>Σ（国際協力派遣者数 × 滞在日数)</t>
    <rPh sb="2" eb="6">
      <t>コクサイキョウリョク</t>
    </rPh>
    <rPh sb="6" eb="10">
      <t>ハケンシャスウ</t>
    </rPh>
    <rPh sb="15" eb="17">
      <t>ニッスウ</t>
    </rPh>
    <phoneticPr fontId="1"/>
  </si>
  <si>
    <t>水質苦情対応件数 /  (給水件数/1,000)</t>
    <rPh sb="4" eb="6">
      <t>タイオウ</t>
    </rPh>
    <phoneticPr fontId="1"/>
  </si>
  <si>
    <t>　※「最大値」、「最大水質基準比等」、「最大水質基準比項目」は自動で入力されます。</t>
    <rPh sb="3" eb="6">
      <t>サイダイチ</t>
    </rPh>
    <rPh sb="9" eb="16">
      <t>サイダイスイシツキジュンヒ</t>
    </rPh>
    <rPh sb="16" eb="17">
      <t>ナド</t>
    </rPh>
    <rPh sb="20" eb="27">
      <t>サイダイスイシツキジュンヒ</t>
    </rPh>
    <rPh sb="27" eb="29">
      <t>コウモク</t>
    </rPh>
    <rPh sb="31" eb="33">
      <t>ジドウ</t>
    </rPh>
    <rPh sb="34" eb="36">
      <t>ニュウリョク</t>
    </rPh>
    <phoneticPr fontId="2"/>
  </si>
  <si>
    <t>④「PI計算値」シートにPI値が入力されているかを確認します。</t>
    <rPh sb="4" eb="7">
      <t>ケイサンチ</t>
    </rPh>
    <rPh sb="14" eb="15">
      <t>アタイ</t>
    </rPh>
    <rPh sb="16" eb="18">
      <t>ニュウリョク</t>
    </rPh>
    <rPh sb="25" eb="27">
      <t>カクニン</t>
    </rPh>
    <phoneticPr fontId="2"/>
  </si>
  <si>
    <r>
      <t>①「入力」シートの</t>
    </r>
    <r>
      <rPr>
        <b/>
        <sz val="11"/>
        <color theme="8"/>
        <rFont val="メイリオ"/>
        <family val="3"/>
        <charset val="128"/>
      </rPr>
      <t>青色のセル</t>
    </r>
    <r>
      <rPr>
        <sz val="11"/>
        <rFont val="メイリオ"/>
        <family val="3"/>
        <charset val="128"/>
      </rPr>
      <t>に水道事業ガイドラインに従って数値を入力します。</t>
    </r>
    <rPh sb="2" eb="4">
      <t>ニュウリョク</t>
    </rPh>
    <rPh sb="9" eb="11">
      <t>アオイロ</t>
    </rPh>
    <rPh sb="15" eb="17">
      <t>スイドウ</t>
    </rPh>
    <rPh sb="17" eb="19">
      <t>ジギョウ</t>
    </rPh>
    <rPh sb="26" eb="27">
      <t>シタガ</t>
    </rPh>
    <rPh sb="29" eb="31">
      <t>スウチ</t>
    </rPh>
    <rPh sb="32" eb="34">
      <t>ニュウリョク</t>
    </rPh>
    <phoneticPr fontId="2"/>
  </si>
  <si>
    <r>
      <t>③ 測定した農薬数を「入力（A103-A109）」シートの</t>
    </r>
    <r>
      <rPr>
        <b/>
        <sz val="11"/>
        <rFont val="メイリオ"/>
        <family val="3"/>
        <charset val="128"/>
      </rPr>
      <t>C30</t>
    </r>
    <r>
      <rPr>
        <sz val="11"/>
        <rFont val="メイリオ"/>
        <family val="3"/>
        <charset val="128"/>
      </rPr>
      <t>に入力します。</t>
    </r>
    <rPh sb="2" eb="4">
      <t>ソクテイ</t>
    </rPh>
    <rPh sb="6" eb="8">
      <t>ノウヤク</t>
    </rPh>
    <rPh sb="8" eb="9">
      <t>スウ</t>
    </rPh>
    <rPh sb="9" eb="10">
      <t>コウスウ</t>
    </rPh>
    <rPh sb="33" eb="35">
      <t>ニュウリョク</t>
    </rPh>
    <phoneticPr fontId="2"/>
  </si>
  <si>
    <t>受水槽を介さず，配水管の水圧又は直結増圧ポンプによって直接給水される給水件数の総数。</t>
    <phoneticPr fontId="1"/>
  </si>
  <si>
    <t>給水件数の総数。</t>
    <rPh sb="2" eb="4">
      <t>ケンスウ</t>
    </rPh>
    <rPh sb="5" eb="7">
      <t>ソウスウ</t>
    </rPh>
    <phoneticPr fontId="1"/>
  </si>
  <si>
    <t>1年間に表流水・井戸を問わず，水道事業体が通常予測できない水道原水の水質変化によって，給水停止あるいは給水制限，取水停止，取水制限，又は特殊薬品（粉末活性炭など）の使用のいずれかの対応措置を行ったものの件数。</t>
    <rPh sb="19" eb="20">
      <t>タイ</t>
    </rPh>
    <phoneticPr fontId="1"/>
  </si>
  <si>
    <t>5年間に清掃した配水池有効容量</t>
    <rPh sb="11" eb="13">
      <t>ユウコウ</t>
    </rPh>
    <phoneticPr fontId="1"/>
  </si>
  <si>
    <t>水源流域の水源かん（涵）養，水質保全，環境保全などのための行為に要した年間投資額。</t>
    <phoneticPr fontId="1"/>
  </si>
  <si>
    <t>注記 バックアップによって他系統からの送配水で給水可能となる場合は事故時断水人口には含めない。</t>
    <phoneticPr fontId="1"/>
  </si>
  <si>
    <t>浄水場及びポンプ所のうち，最大供給能力をもつ施設が24時間全面停止する事故が発生した場合に，断水によって給水できない人口。</t>
    <phoneticPr fontId="1"/>
  </si>
  <si>
    <t>導・送・配水管の延長。</t>
    <phoneticPr fontId="1"/>
  </si>
  <si>
    <t>非鉄製管路延長</t>
    <phoneticPr fontId="1"/>
  </si>
  <si>
    <t>法定耐用年数を超えている浄水施設能力</t>
    <phoneticPr fontId="1"/>
  </si>
  <si>
    <t>面、台又は組</t>
    <rPh sb="0" eb="1">
      <t>メン</t>
    </rPh>
    <rPh sb="2" eb="3">
      <t>ダイ</t>
    </rPh>
    <rPh sb="3" eb="4">
      <t>マタ</t>
    </rPh>
    <rPh sb="5" eb="6">
      <t>クミ</t>
    </rPh>
    <phoneticPr fontId="2"/>
  </si>
  <si>
    <t>浄水場，ポンプ場など，水道施設に設置されている主要な電気・機械・計装機器の合計数。</t>
    <phoneticPr fontId="1"/>
  </si>
  <si>
    <t>法定耐用年数を超えている管路延長</t>
    <phoneticPr fontId="1"/>
  </si>
  <si>
    <t>B504「管路延長」入力値参照。</t>
    <phoneticPr fontId="1"/>
  </si>
  <si>
    <t>全浄水施設能力</t>
    <phoneticPr fontId="1"/>
  </si>
  <si>
    <t>耐震対策の施されたポンプ所能力</t>
    <phoneticPr fontId="1"/>
  </si>
  <si>
    <t>耐震対策の施された配水池有効容量</t>
    <rPh sb="10" eb="11">
      <t>スイ</t>
    </rPh>
    <rPh sb="12" eb="14">
      <t>ユウコウ</t>
    </rPh>
    <phoneticPr fontId="1"/>
  </si>
  <si>
    <t>kL又はL</t>
    <phoneticPr fontId="1"/>
  </si>
  <si>
    <t>kL/日又はL/日</t>
    <phoneticPr fontId="1"/>
  </si>
  <si>
    <t>注記 浄水池及び井戸で応急給水を行うことができる場合は，応急給水施設に含める。</t>
    <rPh sb="6" eb="7">
      <t>オヨ</t>
    </rPh>
    <rPh sb="8" eb="10">
      <t>イド</t>
    </rPh>
    <phoneticPr fontId="1"/>
  </si>
  <si>
    <t>給水区域内に居住し，水道事業体から給水サービスを受けている人口。</t>
    <phoneticPr fontId="1"/>
  </si>
  <si>
    <t>注記 給水区域外からの通勤者，観光客は除く。</t>
    <rPh sb="19" eb="20">
      <t>ノゾ</t>
    </rPh>
    <phoneticPr fontId="1"/>
  </si>
  <si>
    <t>給水区域内に居住する人口。</t>
    <phoneticPr fontId="1"/>
  </si>
  <si>
    <t>1年間に支払った企業債の利息。</t>
    <phoneticPr fontId="1"/>
  </si>
  <si>
    <t>減価償却を行う必要のある固定資産の取得，又は改良に充てるための補助金などの交付を受けた場合，その交付を受けた金額に相当する額を長期前受金勘定に整理した額（長期前受金－長期前受金収益化累計額）。</t>
    <phoneticPr fontId="1"/>
  </si>
  <si>
    <t>C119「資本金」値参照。</t>
    <phoneticPr fontId="1"/>
  </si>
  <si>
    <t>C119「剰余金」値参照。</t>
    <phoneticPr fontId="1"/>
  </si>
  <si>
    <t>C119「繰延収益」値参照。</t>
    <phoneticPr fontId="1"/>
  </si>
  <si>
    <t>C111「建設改良のための企業債償還元金」値参照。</t>
    <phoneticPr fontId="1"/>
  </si>
  <si>
    <t>注記 技術職の定義がこの規格の規定より明確な場合には，水道事業体の規定による。</t>
    <rPh sb="12" eb="14">
      <t>キカク</t>
    </rPh>
    <rPh sb="15" eb="17">
      <t>キテイ</t>
    </rPh>
    <phoneticPr fontId="1"/>
  </si>
  <si>
    <t>水道事業に関わる部署に所属して業務をした全職員の年数の合計。</t>
    <rPh sb="8" eb="10">
      <t>ブショ</t>
    </rPh>
    <phoneticPr fontId="1"/>
  </si>
  <si>
    <t>来日訪問者が当該水道事業体に滞在した日数。</t>
    <phoneticPr fontId="1"/>
  </si>
  <si>
    <t>全浄水施設能力</t>
    <rPh sb="0" eb="1">
      <t>ゼン</t>
    </rPh>
    <phoneticPr fontId="1"/>
  </si>
  <si>
    <t>B501「全浄水施設能力」入力値参照。</t>
    <rPh sb="5" eb="6">
      <t>ゼン</t>
    </rPh>
    <rPh sb="6" eb="8">
      <t>ジョウスイ</t>
    </rPh>
    <rPh sb="8" eb="10">
      <t>シセツ</t>
    </rPh>
    <rPh sb="10" eb="12">
      <t>ノウリョク</t>
    </rPh>
    <phoneticPr fontId="1"/>
  </si>
  <si>
    <t>注記 地方公共団体が発行する広報誌の一部に掲載した水道に関するお知らせを含む。ただし，水道工事のお知らせなど工事に直接関連するもの，事故発生，断水・濁水のお知らせなど，また，検針票の裏面利用の広報については除く。</t>
    <phoneticPr fontId="1"/>
  </si>
  <si>
    <t>広報誌などの配布部数</t>
    <phoneticPr fontId="1"/>
  </si>
  <si>
    <t>注記 アンケートは，通常，年1回以上給水区域内に居住しているお客さまを対象に行うこととし，対象者は無作為に抽出する。
　なお，文書回答以外に，電話，FAX，インターネット，電子メールにて回答したものも含める。</t>
    <phoneticPr fontId="1"/>
  </si>
  <si>
    <t>注記 アンケートは，通常，年1回以上行うこととし，調査対象者は無作為で抽出する。直結式給水利用者だけでなく，受水槽式給水利用者も対象とすることができる。また，給水区域内居住者のほか，給水区域内に通勤・通学している区域外居住者を含めてもよい。水道モニタなどを設置している場合は，モニタを利用してもよい。アンケートの質問は，直接飲用にするか否かを問うものとし，他のアンケートと併用して行ってよい。</t>
    <phoneticPr fontId="1"/>
  </si>
  <si>
    <t>　※備考に「有効数字2桁」とあるPIについては、手動で桁数を調整してください。</t>
    <rPh sb="2" eb="4">
      <t>ビコウ</t>
    </rPh>
    <rPh sb="6" eb="8">
      <t>ユウコウ</t>
    </rPh>
    <rPh sb="8" eb="10">
      <t>スウジ</t>
    </rPh>
    <rPh sb="11" eb="12">
      <t>ケタ</t>
    </rPh>
    <rPh sb="24" eb="26">
      <t>シュドウ</t>
    </rPh>
    <rPh sb="27" eb="29">
      <t>ケタスウ</t>
    </rPh>
    <rPh sb="30" eb="32">
      <t>チョウセイ</t>
    </rPh>
    <phoneticPr fontId="2"/>
  </si>
  <si>
    <t>A204「給水件数」入力値参照。</t>
    <phoneticPr fontId="1"/>
  </si>
  <si>
    <t>繰入金比率（資本的収入分）</t>
    <phoneticPr fontId="1"/>
  </si>
  <si>
    <t>C206</t>
    <phoneticPr fontId="1"/>
  </si>
  <si>
    <r>
      <t>km</t>
    </r>
    <r>
      <rPr>
        <vertAlign val="superscript"/>
        <sz val="11"/>
        <rFont val="メイリオ"/>
        <family val="3"/>
        <charset val="128"/>
      </rPr>
      <t>2</t>
    </r>
    <phoneticPr fontId="1"/>
  </si>
  <si>
    <r>
      <t>m</t>
    </r>
    <r>
      <rPr>
        <vertAlign val="superscript"/>
        <sz val="11"/>
        <rFont val="メイリオ"/>
        <family val="3"/>
        <charset val="128"/>
      </rPr>
      <t>3</t>
    </r>
    <phoneticPr fontId="1"/>
  </si>
  <si>
    <r>
      <t>千m</t>
    </r>
    <r>
      <rPr>
        <vertAlign val="superscript"/>
        <sz val="11"/>
        <rFont val="メイリオ"/>
        <family val="3"/>
        <charset val="128"/>
      </rPr>
      <t>3</t>
    </r>
    <rPh sb="0" eb="1">
      <t>セン</t>
    </rPh>
    <phoneticPr fontId="2"/>
  </si>
  <si>
    <t>B501「全浄水施設能力」入力値と同じ。</t>
    <phoneticPr fontId="1"/>
  </si>
  <si>
    <t>B501「全浄水施設能力」入力値と同じ。</t>
    <phoneticPr fontId="1"/>
  </si>
  <si>
    <t>C103「総収益」と同じ値。</t>
    <rPh sb="12" eb="13">
      <t>アタイ</t>
    </rPh>
    <phoneticPr fontId="1"/>
  </si>
  <si>
    <t>円</t>
    <phoneticPr fontId="1"/>
  </si>
  <si>
    <t>　　　　　　　　　A103-A109の変数は隣の「入力（A103-A109）」シートに入力してください。</t>
    <rPh sb="19" eb="21">
      <t>ヘンスウ</t>
    </rPh>
    <rPh sb="22" eb="23">
      <t>トナリ</t>
    </rPh>
    <rPh sb="25" eb="27">
      <t>ニュウリョク</t>
    </rPh>
    <rPh sb="43" eb="45">
      <t>ニュウリョク</t>
    </rPh>
    <phoneticPr fontId="1"/>
  </si>
  <si>
    <r>
      <t>②「入力（A103-A109）」シートの</t>
    </r>
    <r>
      <rPr>
        <b/>
        <sz val="11"/>
        <color theme="8"/>
        <rFont val="メイリオ"/>
        <family val="3"/>
        <charset val="128"/>
      </rPr>
      <t>青色のセル</t>
    </r>
    <r>
      <rPr>
        <sz val="11"/>
        <rFont val="メイリオ"/>
        <family val="3"/>
        <charset val="128"/>
      </rPr>
      <t>に</t>
    </r>
    <r>
      <rPr>
        <b/>
        <sz val="11"/>
        <rFont val="メイリオ"/>
        <family val="3"/>
        <charset val="128"/>
      </rPr>
      <t>各給水栓定期水質検査の平均値</t>
    </r>
    <r>
      <rPr>
        <sz val="11"/>
        <rFont val="メイリオ"/>
        <family val="3"/>
        <charset val="128"/>
      </rPr>
      <t>を入力します。</t>
    </r>
    <rPh sb="20" eb="22">
      <t>アオイロ</t>
    </rPh>
    <rPh sb="26" eb="27">
      <t>カク</t>
    </rPh>
    <rPh sb="27" eb="30">
      <t>キュウスイセン</t>
    </rPh>
    <rPh sb="41" eb="43">
      <t>ニュウリョク</t>
    </rPh>
    <phoneticPr fontId="2"/>
  </si>
  <si>
    <r>
      <t>m</t>
    </r>
    <r>
      <rPr>
        <vertAlign val="superscript"/>
        <sz val="11"/>
        <rFont val="メイリオ"/>
        <family val="3"/>
        <charset val="128"/>
      </rPr>
      <t>3</t>
    </r>
    <r>
      <rPr>
        <sz val="11"/>
        <rFont val="メイリオ"/>
        <family val="3"/>
        <charset val="128"/>
      </rPr>
      <t>/日</t>
    </r>
    <phoneticPr fontId="1"/>
  </si>
  <si>
    <r>
      <t>m</t>
    </r>
    <r>
      <rPr>
        <vertAlign val="superscript"/>
        <sz val="11"/>
        <rFont val="メイリオ"/>
        <family val="3"/>
        <charset val="128"/>
      </rPr>
      <t>3</t>
    </r>
    <r>
      <rPr>
        <sz val="11"/>
        <rFont val="メイリオ"/>
        <family val="3"/>
        <charset val="128"/>
      </rPr>
      <t>/日</t>
    </r>
    <phoneticPr fontId="1"/>
  </si>
  <si>
    <r>
      <t>m</t>
    </r>
    <r>
      <rPr>
        <vertAlign val="superscript"/>
        <sz val="11"/>
        <rFont val="メイリオ"/>
        <family val="3"/>
        <charset val="128"/>
      </rPr>
      <t>3</t>
    </r>
    <phoneticPr fontId="1"/>
  </si>
  <si>
    <r>
      <t>m</t>
    </r>
    <r>
      <rPr>
        <vertAlign val="superscript"/>
        <sz val="11"/>
        <rFont val="メイリオ"/>
        <family val="3"/>
        <charset val="128"/>
      </rPr>
      <t>3</t>
    </r>
    <phoneticPr fontId="1"/>
  </si>
  <si>
    <r>
      <t>m</t>
    </r>
    <r>
      <rPr>
        <vertAlign val="superscript"/>
        <sz val="11"/>
        <rFont val="メイリオ"/>
        <family val="3"/>
        <charset val="128"/>
      </rPr>
      <t>3</t>
    </r>
    <r>
      <rPr>
        <sz val="11"/>
        <rFont val="メイリオ"/>
        <family val="3"/>
        <charset val="128"/>
      </rPr>
      <t>/日</t>
    </r>
    <phoneticPr fontId="1"/>
  </si>
  <si>
    <r>
      <t>km</t>
    </r>
    <r>
      <rPr>
        <vertAlign val="superscript"/>
        <sz val="11"/>
        <rFont val="メイリオ"/>
        <family val="3"/>
        <charset val="128"/>
      </rPr>
      <t>2</t>
    </r>
    <phoneticPr fontId="1"/>
  </si>
  <si>
    <r>
      <t>円/ m</t>
    </r>
    <r>
      <rPr>
        <vertAlign val="superscript"/>
        <sz val="11"/>
        <rFont val="メイリオ"/>
        <family val="3"/>
        <charset val="128"/>
      </rPr>
      <t>3</t>
    </r>
    <phoneticPr fontId="1"/>
  </si>
  <si>
    <r>
      <t>円/ m</t>
    </r>
    <r>
      <rPr>
        <vertAlign val="superscript"/>
        <sz val="11"/>
        <rFont val="メイリオ"/>
        <family val="3"/>
        <charset val="128"/>
      </rPr>
      <t>3</t>
    </r>
    <phoneticPr fontId="1"/>
  </si>
  <si>
    <r>
      <t>m</t>
    </r>
    <r>
      <rPr>
        <vertAlign val="superscript"/>
        <sz val="11"/>
        <rFont val="メイリオ"/>
        <family val="3"/>
        <charset val="128"/>
      </rPr>
      <t>3</t>
    </r>
    <r>
      <rPr>
        <sz val="11"/>
        <rFont val="メイリオ"/>
        <family val="3"/>
        <charset val="128"/>
      </rPr>
      <t>/日</t>
    </r>
    <phoneticPr fontId="1"/>
  </si>
  <si>
    <r>
      <t>二酸化炭素（CO</t>
    </r>
    <r>
      <rPr>
        <vertAlign val="subscript"/>
        <sz val="11"/>
        <rFont val="メイリオ"/>
        <family val="3"/>
        <charset val="128"/>
      </rPr>
      <t>2</t>
    </r>
    <r>
      <rPr>
        <sz val="11"/>
        <rFont val="メイリオ"/>
        <family val="3"/>
        <charset val="128"/>
      </rPr>
      <t>）排出量</t>
    </r>
    <phoneticPr fontId="1"/>
  </si>
  <si>
    <r>
      <t>配水量1m</t>
    </r>
    <r>
      <rPr>
        <vertAlign val="superscript"/>
        <sz val="10"/>
        <rFont val="メイリオ"/>
        <family val="3"/>
        <charset val="128"/>
      </rPr>
      <t>3</t>
    </r>
    <r>
      <rPr>
        <sz val="10"/>
        <rFont val="メイリオ"/>
        <family val="3"/>
        <charset val="128"/>
      </rPr>
      <t>当たり電力消費量</t>
    </r>
    <phoneticPr fontId="1"/>
  </si>
  <si>
    <r>
      <t>配水量1m</t>
    </r>
    <r>
      <rPr>
        <vertAlign val="superscript"/>
        <sz val="10"/>
        <rFont val="メイリオ"/>
        <family val="3"/>
        <charset val="128"/>
      </rPr>
      <t>3</t>
    </r>
    <r>
      <rPr>
        <sz val="10"/>
        <rFont val="メイリオ"/>
        <family val="3"/>
        <charset val="128"/>
      </rPr>
      <t>当たり消費エネルギー</t>
    </r>
    <phoneticPr fontId="1"/>
  </si>
  <si>
    <r>
      <t>配水量1m</t>
    </r>
    <r>
      <rPr>
        <vertAlign val="superscript"/>
        <sz val="10"/>
        <rFont val="メイリオ"/>
        <family val="3"/>
        <charset val="128"/>
      </rPr>
      <t>3</t>
    </r>
    <r>
      <rPr>
        <sz val="10"/>
        <rFont val="メイリオ"/>
        <family val="3"/>
        <charset val="128"/>
      </rPr>
      <t>当たり二酸化炭素（CO</t>
    </r>
    <r>
      <rPr>
        <vertAlign val="subscript"/>
        <sz val="10"/>
        <rFont val="メイリオ"/>
        <family val="3"/>
        <charset val="128"/>
      </rPr>
      <t>2</t>
    </r>
    <r>
      <rPr>
        <sz val="10"/>
        <rFont val="メイリオ"/>
        <family val="3"/>
        <charset val="128"/>
      </rPr>
      <t>）排出量</t>
    </r>
    <phoneticPr fontId="1"/>
  </si>
  <si>
    <r>
      <t>t･CO</t>
    </r>
    <r>
      <rPr>
        <vertAlign val="subscript"/>
        <sz val="11"/>
        <rFont val="メイリオ"/>
        <family val="3"/>
        <charset val="128"/>
      </rPr>
      <t>2</t>
    </r>
    <phoneticPr fontId="1"/>
  </si>
  <si>
    <r>
      <t>1年間に水道事業全ての施設，事務所から排出された二酸化炭素（CO</t>
    </r>
    <r>
      <rPr>
        <vertAlign val="subscript"/>
        <sz val="10"/>
        <rFont val="メイリオ"/>
        <family val="3"/>
        <charset val="128"/>
      </rPr>
      <t>2</t>
    </r>
    <r>
      <rPr>
        <sz val="10"/>
        <rFont val="メイリオ"/>
        <family val="3"/>
        <charset val="128"/>
      </rPr>
      <t>）の排出量の合計。</t>
    </r>
    <phoneticPr fontId="1"/>
  </si>
  <si>
    <r>
      <t>注記 エネルギー消費量及び二酸化炭素（CO</t>
    </r>
    <r>
      <rPr>
        <vertAlign val="subscript"/>
        <sz val="10"/>
        <rFont val="メイリオ"/>
        <family val="3"/>
        <charset val="128"/>
      </rPr>
      <t>2</t>
    </r>
    <r>
      <rPr>
        <sz val="10"/>
        <rFont val="メイリオ"/>
        <family val="3"/>
        <charset val="128"/>
      </rPr>
      <t>）の排出係数［環境省が示す換算値（地球温暖化防止対策の推進に関する法律関連の温室効果ガス排出量算定・報告・公表制度ホームページ）］から算出する。</t>
    </r>
    <phoneticPr fontId="1"/>
  </si>
  <si>
    <t>1年間に管路点検を実施した導・送・配水管の延長。</t>
    <phoneticPr fontId="1"/>
  </si>
  <si>
    <t>給水栓毎日検査において，1年間に測定された残留塩素濃度値の合計。</t>
  </si>
  <si>
    <t>給水栓毎日検査において，1年間に残留塩素濃度値を測定した回数。</t>
  </si>
  <si>
    <t>5年間に，池洗浄，清掃ロボット又は潜水作業によって清掃作業を行った配水池（配水塔を含む）の有効容量の合計。</t>
  </si>
  <si>
    <t>水道法第14条第2項第5号の規定する貯水槽水道（水道事業の用に供する水道及び専用水道以外の水道であって，水道事業の用に供する水道から供給を受ける水だけを水源とするものをいう）に対して行った1年間の指導（調査を含む）の件数（1年間で複数回同じ貯水槽水道を対象に指導している場合は，延べの指導回数で数える）。</t>
  </si>
  <si>
    <t>取水量1m3当たり水源保全投資額</t>
  </si>
  <si>
    <t>「バルブ設置数」で定義するバルブのうち，1年間に点検したバルブの個数。</t>
    <rPh sb="4" eb="7">
      <t>セッチスウ</t>
    </rPh>
    <phoneticPr fontId="1"/>
  </si>
  <si>
    <t>1年間の，有収水量と無収水量との合計。</t>
  </si>
  <si>
    <t>直近10年間に，浄水場内の施設，機器などの不具合，また，維持管理状況に起因した事故，地震災害，浸水被害といった自然災害による停止などによって，浄水場から必要とされる水量の一部でも送水できなかった場合の件数。</t>
  </si>
  <si>
    <t>地震，風水害，施設事故，水質事故などに関して，1年間に災害対策訓練を実施した回数。</t>
  </si>
  <si>
    <t>1年間の新たに布設した導・送・配水管の延長。</t>
  </si>
  <si>
    <t>全施設の停電が24時間以上継続した場合に，常用若しくは非常用の発電機，エンジンポンプなどの内燃機関，自然流下又は上流側施設からの直送※)によって配水可能な一日当たりの配水能力。</t>
  </si>
  <si>
    <t>1年間で使用した量をその間の日数で割った使用量。</t>
  </si>
  <si>
    <t>1年間の主たる営業活動として行う財貨・サービスの提供の対価としての収入。</t>
  </si>
  <si>
    <t>1年間に他企業などからの依頼で行った受託工事の対価として受け取った収入。</t>
  </si>
  <si>
    <t>1年間の主たる営業活動から生じる費用。</t>
  </si>
  <si>
    <t>1年間に他企業などからの依頼で行った受託工事に要する費用。</t>
    <rPh sb="23" eb="24">
      <t>ヨウ</t>
    </rPh>
    <phoneticPr fontId="1"/>
  </si>
  <si>
    <t>1年間の誤った料金請求の件数。</t>
  </si>
  <si>
    <t>1年間の全ての料金請求件数。</t>
  </si>
  <si>
    <t>1年間の水道料金調定額のうち，決算確定時点での納入額の合計。</t>
  </si>
  <si>
    <t>1年間に調定した額の合計。</t>
  </si>
  <si>
    <t>1年間の，水道に関する技術，経営管理などの業務に関して協力，支援のため海外に公的な派遣をされた職員の数。</t>
  </si>
  <si>
    <t>1年間に，水道事業体が広報を目的として配布したパンフレット，ニュース，ポスターなどの部数。</t>
  </si>
  <si>
    <t>1年間に水道事業体が広報を目的として，ウェブページに新たに掲載及び掲載事項について変更・更新を行った回数。</t>
  </si>
  <si>
    <r>
      <t>1年間に，取水から配水までの間における事故によって発生した断水時間</t>
    </r>
    <r>
      <rPr>
        <vertAlign val="superscript"/>
        <sz val="10"/>
        <rFont val="メイリオ"/>
        <family val="3"/>
        <charset val="128"/>
      </rPr>
      <t>※1)</t>
    </r>
    <r>
      <rPr>
        <sz val="10"/>
        <rFont val="メイリオ"/>
        <family val="3"/>
        <charset val="128"/>
      </rPr>
      <t>及び濁水時間</t>
    </r>
    <r>
      <rPr>
        <vertAlign val="superscript"/>
        <sz val="10"/>
        <rFont val="メイリオ"/>
        <family val="3"/>
        <charset val="128"/>
      </rPr>
      <t>※2)</t>
    </r>
    <r>
      <rPr>
        <sz val="10"/>
        <rFont val="メイリオ"/>
        <family val="3"/>
        <charset val="128"/>
      </rPr>
      <t>の合計。</t>
    </r>
    <phoneticPr fontId="1"/>
  </si>
  <si>
    <r>
      <t xml:space="preserve">注記 給水装置における事故は含めない。
</t>
    </r>
    <r>
      <rPr>
        <vertAlign val="superscript"/>
        <sz val="10"/>
        <rFont val="メイリオ"/>
        <family val="3"/>
        <charset val="128"/>
      </rPr>
      <t xml:space="preserve">※1) </t>
    </r>
    <r>
      <rPr>
        <sz val="10"/>
        <rFont val="メイリオ"/>
        <family val="3"/>
        <charset val="128"/>
      </rPr>
      <t xml:space="preserve">断水時間とは，取水から配水の間で発生した事故によって給水できなかった時間をいう。
</t>
    </r>
    <r>
      <rPr>
        <vertAlign val="superscript"/>
        <sz val="10"/>
        <rFont val="メイリオ"/>
        <family val="3"/>
        <charset val="128"/>
      </rPr>
      <t xml:space="preserve">※2) </t>
    </r>
    <r>
      <rPr>
        <sz val="10"/>
        <rFont val="メイリオ"/>
        <family val="3"/>
        <charset val="128"/>
      </rPr>
      <t>濁水時間とは，水質基準を満たさない濁度，色度が生じた時間をいう。</t>
    </r>
    <phoneticPr fontId="1"/>
  </si>
  <si>
    <r>
      <t>建設工事に伴って副次的に得られる建設副産物（再生資源）</t>
    </r>
    <r>
      <rPr>
        <vertAlign val="superscript"/>
        <sz val="10"/>
        <rFont val="メイリオ"/>
        <family val="3"/>
        <charset val="128"/>
      </rPr>
      <t>※)</t>
    </r>
    <r>
      <rPr>
        <sz val="10"/>
        <rFont val="メイリオ"/>
        <family val="3"/>
        <charset val="128"/>
      </rPr>
      <t>のうち，再資源化（再使用，再生利用）した量。</t>
    </r>
    <phoneticPr fontId="1"/>
  </si>
  <si>
    <r>
      <rPr>
        <vertAlign val="superscript"/>
        <sz val="10"/>
        <rFont val="メイリオ"/>
        <family val="3"/>
        <charset val="128"/>
      </rPr>
      <t xml:space="preserve">※) </t>
    </r>
    <r>
      <rPr>
        <sz val="10"/>
        <rFont val="メイリオ"/>
        <family val="3"/>
        <charset val="128"/>
      </rPr>
      <t>建設発生土（建設工事で搬出される土砂），アスファルト・コンクリート塊，コンクリート塊，建設汚泥，建設発生木材（伐木材，除根材），建設混合廃棄物，その他（金属くず，廃プラスチック，紙くず）など。</t>
    </r>
    <phoneticPr fontId="1"/>
  </si>
  <si>
    <r>
      <t>浄水施設のうち，法定耐用年数</t>
    </r>
    <r>
      <rPr>
        <vertAlign val="superscript"/>
        <sz val="10"/>
        <rFont val="メイリオ"/>
        <family val="3"/>
        <charset val="128"/>
      </rPr>
      <t>※)</t>
    </r>
    <r>
      <rPr>
        <sz val="10"/>
        <rFont val="メイリオ"/>
        <family val="3"/>
        <charset val="128"/>
      </rPr>
      <t>を超えている施設の一日当たりの浄水能力。</t>
    </r>
    <phoneticPr fontId="1"/>
  </si>
  <si>
    <r>
      <rPr>
        <vertAlign val="superscript"/>
        <sz val="10"/>
        <rFont val="メイリオ"/>
        <family val="3"/>
        <charset val="128"/>
      </rPr>
      <t xml:space="preserve">※) </t>
    </r>
    <r>
      <rPr>
        <sz val="10"/>
        <rFont val="メイリオ"/>
        <family val="3"/>
        <charset val="128"/>
      </rPr>
      <t>地方公営企業法施行規則第14条及び第15条関連の別表第二号の耐用年数をいう。
なお，コンクリート構造物（浄水施設）は60年である。</t>
    </r>
    <phoneticPr fontId="1"/>
  </si>
  <si>
    <r>
      <t>導・送・配水管のうち，法定耐用年数</t>
    </r>
    <r>
      <rPr>
        <vertAlign val="superscript"/>
        <sz val="10"/>
        <rFont val="メイリオ"/>
        <family val="3"/>
        <charset val="128"/>
      </rPr>
      <t>※)</t>
    </r>
    <r>
      <rPr>
        <sz val="10"/>
        <rFont val="メイリオ"/>
        <family val="3"/>
        <charset val="128"/>
      </rPr>
      <t>を超えている管路の延長。</t>
    </r>
    <phoneticPr fontId="1"/>
  </si>
  <si>
    <r>
      <rPr>
        <vertAlign val="superscript"/>
        <sz val="10"/>
        <rFont val="メイリオ"/>
        <family val="3"/>
        <charset val="128"/>
      </rPr>
      <t xml:space="preserve">※) </t>
    </r>
    <r>
      <rPr>
        <sz val="10"/>
        <rFont val="メイリオ"/>
        <family val="3"/>
        <charset val="128"/>
      </rPr>
      <t>地方公営企業法施行規則第14条及び第15条関連の別表第二号の耐用年数をいう。
なお，管路は40年である。</t>
    </r>
    <phoneticPr fontId="1"/>
  </si>
  <si>
    <r>
      <t>基幹管路のうち，耐震適合性のある管</t>
    </r>
    <r>
      <rPr>
        <vertAlign val="superscript"/>
        <sz val="10"/>
        <rFont val="メイリオ"/>
        <family val="3"/>
        <charset val="128"/>
      </rPr>
      <t>※)</t>
    </r>
    <r>
      <rPr>
        <sz val="10"/>
        <rFont val="メイリオ"/>
        <family val="3"/>
        <charset val="128"/>
      </rPr>
      <t xml:space="preserve">を使用した管路の延長の合計。
</t>
    </r>
    <phoneticPr fontId="1"/>
  </si>
  <si>
    <r>
      <rPr>
        <vertAlign val="superscript"/>
        <sz val="10"/>
        <rFont val="メイリオ"/>
        <family val="3"/>
        <charset val="128"/>
      </rPr>
      <t xml:space="preserve">※) </t>
    </r>
    <r>
      <rPr>
        <sz val="10"/>
        <rFont val="メイリオ"/>
        <family val="3"/>
        <charset val="128"/>
      </rPr>
      <t>耐震適合性のある管とは，B606（基幹管路の耐震管率）の耐震管，良い地盤に布設されたK 形継手などのダクタイル鋳鉄管及びRR ロング継手の硬質塩化ビニル管をいう。
　管路の場合，管自体の耐震性能に加えて，その管が布設された地盤の性状（軟弱地盤，液状化しやすい埋立地など）によって，その耐震性が大きく左右される。耐震管は，地震時でも接合部が離脱しない構造となっているが，耐震管以外でも，管路が布設された地盤の性状を勘案すれば，耐震性があると評価できる管及び継手があり，耐震管にそれらを加えたものが“耐震適合性のある管”とされている。</t>
    </r>
    <phoneticPr fontId="1"/>
  </si>
  <si>
    <r>
      <t>重要給水施設</t>
    </r>
    <r>
      <rPr>
        <vertAlign val="superscript"/>
        <sz val="10"/>
        <rFont val="メイリオ"/>
        <family val="3"/>
        <charset val="128"/>
      </rPr>
      <t>※)</t>
    </r>
    <r>
      <rPr>
        <sz val="10"/>
        <rFont val="メイリオ"/>
        <family val="3"/>
        <charset val="128"/>
      </rPr>
      <t>に給水するための配水管延長のうち，離脱防止機構付継手のダクタイル鋳鉄管，溶接継手の鋼管・ステンレス管及び高密度・熱融着継手の水道配水用ポリエチレン管の延長の合計。</t>
    </r>
    <phoneticPr fontId="1"/>
  </si>
  <si>
    <r>
      <rPr>
        <vertAlign val="superscript"/>
        <sz val="10"/>
        <rFont val="メイリオ"/>
        <family val="3"/>
        <charset val="128"/>
      </rPr>
      <t xml:space="preserve">※) </t>
    </r>
    <r>
      <rPr>
        <sz val="10"/>
        <rFont val="メイリオ"/>
        <family val="3"/>
        <charset val="128"/>
      </rPr>
      <t>重要給水施設とは，災害時に重要な拠点となる病院，診断所，介護・援助が必要となる災害時要援護者の避難拠点など，人命の安全確保を図るために給水優先度が特に高いものとして地域防災計画などで定められた施設をいう。</t>
    </r>
    <phoneticPr fontId="1"/>
  </si>
  <si>
    <r>
      <t>重要給水施設に給水するための供給管路</t>
    </r>
    <r>
      <rPr>
        <vertAlign val="superscript"/>
        <sz val="10"/>
        <rFont val="メイリオ"/>
        <family val="3"/>
        <charset val="128"/>
      </rPr>
      <t>※)</t>
    </r>
    <r>
      <rPr>
        <sz val="10"/>
        <rFont val="メイリオ"/>
        <family val="3"/>
        <charset val="128"/>
      </rPr>
      <t>の延長の合計。</t>
    </r>
    <phoneticPr fontId="1"/>
  </si>
  <si>
    <r>
      <rPr>
        <vertAlign val="superscript"/>
        <sz val="10"/>
        <rFont val="メイリオ"/>
        <family val="3"/>
        <charset val="128"/>
      </rPr>
      <t xml:space="preserve">※) </t>
    </r>
    <r>
      <rPr>
        <sz val="10"/>
        <rFont val="メイリオ"/>
        <family val="3"/>
        <charset val="128"/>
      </rPr>
      <t>配水支管までを含めた配水管とする。</t>
    </r>
    <phoneticPr fontId="1"/>
  </si>
  <si>
    <r>
      <t>重要給水施設</t>
    </r>
    <r>
      <rPr>
        <vertAlign val="superscript"/>
        <sz val="10"/>
        <rFont val="メイリオ"/>
        <family val="3"/>
        <charset val="128"/>
      </rPr>
      <t>※1)</t>
    </r>
    <r>
      <rPr>
        <sz val="10"/>
        <rFont val="メイリオ"/>
        <family val="3"/>
        <charset val="128"/>
      </rPr>
      <t>に給水するための配水管延長のうち，耐震適合性のある管</t>
    </r>
    <r>
      <rPr>
        <vertAlign val="superscript"/>
        <sz val="10"/>
        <rFont val="メイリオ"/>
        <family val="3"/>
        <charset val="128"/>
      </rPr>
      <t>※2)</t>
    </r>
    <r>
      <rPr>
        <sz val="10"/>
        <rFont val="メイリオ"/>
        <family val="3"/>
        <charset val="128"/>
      </rPr>
      <t>を使用した管路の延長
の合計。</t>
    </r>
    <phoneticPr fontId="1"/>
  </si>
  <si>
    <r>
      <rPr>
        <vertAlign val="superscript"/>
        <sz val="10"/>
        <rFont val="メイリオ"/>
        <family val="3"/>
        <charset val="128"/>
      </rPr>
      <t>※1)</t>
    </r>
    <r>
      <rPr>
        <sz val="10"/>
        <rFont val="メイリオ"/>
        <family val="3"/>
        <charset val="128"/>
      </rPr>
      <t xml:space="preserve"> 重要給水施設とは，災害時に重要な拠点となる病院，診断所，介護や援助が必要となる災害時要援護者の避難拠点など，人命の安全確保を図るために給水優先度が特に高いものとして地域防災計画などで定められた施設をいう。
</t>
    </r>
    <r>
      <rPr>
        <vertAlign val="superscript"/>
        <sz val="10"/>
        <rFont val="メイリオ"/>
        <family val="3"/>
        <charset val="128"/>
      </rPr>
      <t>※2)</t>
    </r>
    <r>
      <rPr>
        <sz val="10"/>
        <rFont val="メイリオ"/>
        <family val="3"/>
        <charset val="128"/>
      </rPr>
      <t xml:space="preserve"> 耐震適合性のある管とは，B606（基幹管路の耐震管率）の耐震管，良い地盤に布設されたK 形継手などのダクタイル鋳鉄管及びRR ロング継手の硬質塩化ビニル管をいう。
　管路の場合，管自体の耐震性能に加えて，その管が布設された地盤の性状（軟弱地盤，液状化しやすい埋立地など）によって，その耐震性が大きく左右される。耐震管は，地震時でも接合部が離脱しない構造となっているが，耐震管以外でも，管路が布設された地盤の性状を勘案すれば，耐震性があると評価できる管及び継手があり，耐震管にそれらを加えたものが“耐震適合性のある管”とされている。</t>
    </r>
    <phoneticPr fontId="1"/>
  </si>
  <si>
    <r>
      <t>1年間の損益勘定職員に関わる費用をいい，直接人件費</t>
    </r>
    <r>
      <rPr>
        <vertAlign val="superscript"/>
        <sz val="10"/>
        <rFont val="メイリオ"/>
        <family val="3"/>
        <charset val="128"/>
      </rPr>
      <t>※1)</t>
    </r>
    <r>
      <rPr>
        <sz val="10"/>
        <rFont val="メイリオ"/>
        <family val="3"/>
        <charset val="128"/>
      </rPr>
      <t>及び間接人件費</t>
    </r>
    <r>
      <rPr>
        <vertAlign val="superscript"/>
        <sz val="10"/>
        <rFont val="メイリオ"/>
        <family val="3"/>
        <charset val="128"/>
      </rPr>
      <t>※2)</t>
    </r>
    <r>
      <rPr>
        <sz val="10"/>
        <rFont val="メイリオ"/>
        <family val="3"/>
        <charset val="128"/>
      </rPr>
      <t>の合計。</t>
    </r>
    <phoneticPr fontId="1"/>
  </si>
  <si>
    <r>
      <rPr>
        <vertAlign val="superscript"/>
        <sz val="10"/>
        <rFont val="メイリオ"/>
        <family val="3"/>
        <charset val="128"/>
      </rPr>
      <t>※1)</t>
    </r>
    <r>
      <rPr>
        <sz val="10"/>
        <rFont val="メイリオ"/>
        <family val="3"/>
        <charset val="128"/>
      </rPr>
      <t xml:space="preserve"> 給与，手当。
</t>
    </r>
    <r>
      <rPr>
        <vertAlign val="superscript"/>
        <sz val="10"/>
        <rFont val="メイリオ"/>
        <family val="3"/>
        <charset val="128"/>
      </rPr>
      <t xml:space="preserve">※2) </t>
    </r>
    <r>
      <rPr>
        <sz val="10"/>
        <rFont val="メイリオ"/>
        <family val="3"/>
        <charset val="128"/>
      </rPr>
      <t>法定福利費，退職給与金，厚生費など。</t>
    </r>
    <phoneticPr fontId="1"/>
  </si>
  <si>
    <r>
      <t>1年間の有収水量1m</t>
    </r>
    <r>
      <rPr>
        <vertAlign val="superscript"/>
        <sz val="10"/>
        <rFont val="メイリオ"/>
        <family val="3"/>
        <charset val="128"/>
      </rPr>
      <t>3</t>
    </r>
    <r>
      <rPr>
        <sz val="10"/>
        <rFont val="メイリオ"/>
        <family val="3"/>
        <charset val="128"/>
      </rPr>
      <t>当たりに得られる収益。</t>
    </r>
    <phoneticPr fontId="1"/>
  </si>
  <si>
    <r>
      <t>1年間の有収水量1m</t>
    </r>
    <r>
      <rPr>
        <vertAlign val="superscript"/>
        <sz val="10"/>
        <rFont val="メイリオ"/>
        <family val="3"/>
        <charset val="128"/>
      </rPr>
      <t>3</t>
    </r>
    <r>
      <rPr>
        <sz val="10"/>
        <rFont val="メイリオ"/>
        <family val="3"/>
        <charset val="128"/>
      </rPr>
      <t>当たりにかかる費用。</t>
    </r>
    <phoneticPr fontId="1"/>
  </si>
  <si>
    <r>
      <t>一般家庭用として，1か月に10m</t>
    </r>
    <r>
      <rPr>
        <vertAlign val="superscript"/>
        <sz val="10"/>
        <rFont val="メイリオ"/>
        <family val="3"/>
        <charset val="128"/>
      </rPr>
      <t>3</t>
    </r>
    <r>
      <rPr>
        <sz val="10"/>
        <rFont val="メイリオ"/>
        <family val="3"/>
        <charset val="128"/>
      </rPr>
      <t>の水を使用した場合の料金額。</t>
    </r>
    <phoneticPr fontId="1"/>
  </si>
  <si>
    <t>注記1 料金額は，消費税込みとする。
注記2 口径別料金体系においては，通常，13mmとする。ただし，使用水道料金メーター最低口径が20mmの場合は，20mmにおける料金額とする。</t>
    <phoneticPr fontId="1"/>
  </si>
  <si>
    <r>
      <t>１か月10m</t>
    </r>
    <r>
      <rPr>
        <vertAlign val="superscript"/>
        <sz val="10"/>
        <rFont val="メイリオ"/>
        <family val="3"/>
        <charset val="128"/>
      </rPr>
      <t>3</t>
    </r>
    <r>
      <rPr>
        <sz val="10"/>
        <rFont val="メイリオ"/>
        <family val="3"/>
        <charset val="128"/>
      </rPr>
      <t>当たり家庭用料金</t>
    </r>
    <phoneticPr fontId="1"/>
  </si>
  <si>
    <r>
      <t>１か月20m</t>
    </r>
    <r>
      <rPr>
        <vertAlign val="superscript"/>
        <sz val="10"/>
        <rFont val="メイリオ"/>
        <family val="3"/>
        <charset val="128"/>
      </rPr>
      <t>3</t>
    </r>
    <r>
      <rPr>
        <sz val="10"/>
        <rFont val="メイリオ"/>
        <family val="3"/>
        <charset val="128"/>
      </rPr>
      <t>当たり家庭用料金</t>
    </r>
    <phoneticPr fontId="1"/>
  </si>
  <si>
    <r>
      <t>１か月10m</t>
    </r>
    <r>
      <rPr>
        <vertAlign val="superscript"/>
        <sz val="11"/>
        <rFont val="メイリオ"/>
        <family val="3"/>
        <charset val="128"/>
      </rPr>
      <t>3</t>
    </r>
    <r>
      <rPr>
        <sz val="11"/>
        <rFont val="メイリオ"/>
        <family val="3"/>
        <charset val="128"/>
      </rPr>
      <t>当たり家庭用料金</t>
    </r>
    <phoneticPr fontId="1"/>
  </si>
  <si>
    <r>
      <t>１か月20m</t>
    </r>
    <r>
      <rPr>
        <vertAlign val="superscript"/>
        <sz val="11"/>
        <rFont val="メイリオ"/>
        <family val="3"/>
        <charset val="128"/>
      </rPr>
      <t>3</t>
    </r>
    <r>
      <rPr>
        <sz val="11"/>
        <rFont val="メイリオ"/>
        <family val="3"/>
        <charset val="128"/>
      </rPr>
      <t>当たり家庭用料金</t>
    </r>
    <phoneticPr fontId="1"/>
  </si>
  <si>
    <r>
      <t>一般家庭用として，1か月に20m</t>
    </r>
    <r>
      <rPr>
        <vertAlign val="superscript"/>
        <sz val="10"/>
        <rFont val="メイリオ"/>
        <family val="3"/>
        <charset val="128"/>
      </rPr>
      <t>3</t>
    </r>
    <r>
      <rPr>
        <sz val="10"/>
        <rFont val="メイリオ"/>
        <family val="3"/>
        <charset val="128"/>
      </rPr>
      <t>の水を使用した場合の料金額。</t>
    </r>
    <phoneticPr fontId="1"/>
  </si>
  <si>
    <t>注記 短時間でも滞在すれば，1日として計算する。</t>
    <phoneticPr fontId="1"/>
  </si>
  <si>
    <t>水質基準値等</t>
    <rPh sb="0" eb="2">
      <t>スイシツ</t>
    </rPh>
    <rPh sb="2" eb="4">
      <t>キジュン</t>
    </rPh>
    <rPh sb="4" eb="5">
      <t>チ</t>
    </rPh>
    <rPh sb="5" eb="6">
      <t>トウ</t>
    </rPh>
    <phoneticPr fontId="2"/>
  </si>
  <si>
    <r>
      <t>（m</t>
    </r>
    <r>
      <rPr>
        <vertAlign val="superscript"/>
        <sz val="10"/>
        <rFont val="メイリオ"/>
        <family val="3"/>
        <charset val="128"/>
      </rPr>
      <t>3</t>
    </r>
    <r>
      <rPr>
        <sz val="10"/>
        <rFont val="メイリオ"/>
        <family val="3"/>
        <charset val="128"/>
      </rPr>
      <t>/人）</t>
    </r>
    <phoneticPr fontId="1"/>
  </si>
  <si>
    <r>
      <t>（m</t>
    </r>
    <r>
      <rPr>
        <vertAlign val="superscript"/>
        <sz val="10"/>
        <rFont val="メイリオ"/>
        <family val="3"/>
        <charset val="128"/>
      </rPr>
      <t>3</t>
    </r>
    <r>
      <rPr>
        <sz val="10"/>
        <rFont val="メイリオ"/>
        <family val="3"/>
        <charset val="128"/>
      </rPr>
      <t>/万円）</t>
    </r>
    <phoneticPr fontId="1"/>
  </si>
  <si>
    <r>
      <t>（円/m</t>
    </r>
    <r>
      <rPr>
        <vertAlign val="superscript"/>
        <sz val="10"/>
        <rFont val="メイリオ"/>
        <family val="3"/>
        <charset val="128"/>
      </rPr>
      <t>3</t>
    </r>
    <r>
      <rPr>
        <sz val="10"/>
        <rFont val="メイリオ"/>
        <family val="3"/>
        <charset val="128"/>
      </rPr>
      <t>）</t>
    </r>
    <phoneticPr fontId="1"/>
  </si>
  <si>
    <r>
      <t>（m</t>
    </r>
    <r>
      <rPr>
        <vertAlign val="superscript"/>
        <sz val="10"/>
        <rFont val="メイリオ"/>
        <family val="3"/>
        <charset val="128"/>
      </rPr>
      <t>3</t>
    </r>
    <r>
      <rPr>
        <sz val="10"/>
        <rFont val="メイリオ"/>
        <family val="3"/>
        <charset val="128"/>
      </rPr>
      <t>/1,000 人）</t>
    </r>
    <phoneticPr fontId="1"/>
  </si>
  <si>
    <r>
      <t>（箇所/100 km</t>
    </r>
    <r>
      <rPr>
        <vertAlign val="superscript"/>
        <sz val="10"/>
        <rFont val="メイリオ"/>
        <family val="3"/>
        <charset val="128"/>
      </rPr>
      <t>2</t>
    </r>
    <r>
      <rPr>
        <sz val="10"/>
        <rFont val="メイリオ"/>
        <family val="3"/>
        <charset val="128"/>
      </rPr>
      <t>）</t>
    </r>
    <phoneticPr fontId="1"/>
  </si>
  <si>
    <r>
      <t>（g・CO</t>
    </r>
    <r>
      <rPr>
        <vertAlign val="subscript"/>
        <sz val="10"/>
        <rFont val="メイリオ"/>
        <family val="3"/>
        <charset val="128"/>
      </rPr>
      <t>2</t>
    </r>
    <r>
      <rPr>
        <sz val="10"/>
        <rFont val="メイリオ"/>
        <family val="3"/>
        <charset val="128"/>
      </rPr>
      <t>/m</t>
    </r>
    <r>
      <rPr>
        <vertAlign val="superscript"/>
        <sz val="10"/>
        <rFont val="メイリオ"/>
        <family val="3"/>
        <charset val="128"/>
      </rPr>
      <t>3</t>
    </r>
    <r>
      <rPr>
        <sz val="10"/>
        <rFont val="メイリオ"/>
        <family val="3"/>
        <charset val="128"/>
      </rPr>
      <t>）</t>
    </r>
    <phoneticPr fontId="1"/>
  </si>
  <si>
    <r>
      <t>（MJ/m</t>
    </r>
    <r>
      <rPr>
        <vertAlign val="superscript"/>
        <sz val="10"/>
        <rFont val="メイリオ"/>
        <family val="3"/>
        <charset val="128"/>
      </rPr>
      <t>3</t>
    </r>
    <r>
      <rPr>
        <sz val="10"/>
        <rFont val="メイリオ"/>
        <family val="3"/>
        <charset val="128"/>
      </rPr>
      <t>）</t>
    </r>
    <phoneticPr fontId="1"/>
  </si>
  <si>
    <r>
      <t>（kWh/m</t>
    </r>
    <r>
      <rPr>
        <vertAlign val="superscript"/>
        <sz val="10"/>
        <rFont val="メイリオ"/>
        <family val="3"/>
        <charset val="128"/>
      </rPr>
      <t>3</t>
    </r>
    <r>
      <rPr>
        <sz val="10"/>
        <rFont val="メイリオ"/>
        <family val="3"/>
        <charset val="128"/>
      </rPr>
      <t>）</t>
    </r>
    <phoneticPr fontId="1"/>
  </si>
  <si>
    <r>
      <t>（km/km</t>
    </r>
    <r>
      <rPr>
        <vertAlign val="superscript"/>
        <sz val="10"/>
        <rFont val="メイリオ"/>
        <family val="3"/>
        <charset val="128"/>
      </rPr>
      <t>2</t>
    </r>
    <r>
      <rPr>
        <sz val="10"/>
        <rFont val="メイリオ"/>
        <family val="3"/>
        <charset val="128"/>
      </rPr>
      <t>）</t>
    </r>
    <phoneticPr fontId="1"/>
  </si>
  <si>
    <r>
      <t>（箇所/100 km</t>
    </r>
    <r>
      <rPr>
        <vertAlign val="superscript"/>
        <sz val="10"/>
        <rFont val="メイリオ"/>
        <family val="3"/>
        <charset val="128"/>
      </rPr>
      <t>2</t>
    </r>
    <r>
      <rPr>
        <sz val="10"/>
        <rFont val="メイリオ"/>
        <family val="3"/>
        <charset val="128"/>
      </rPr>
      <t>）</t>
    </r>
    <phoneticPr fontId="1"/>
  </si>
  <si>
    <r>
      <t>取水量1m</t>
    </r>
    <r>
      <rPr>
        <vertAlign val="superscript"/>
        <sz val="10"/>
        <rFont val="メイリオ"/>
        <family val="3"/>
        <charset val="128"/>
      </rPr>
      <t>3</t>
    </r>
    <r>
      <rPr>
        <sz val="10"/>
        <rFont val="メイリオ"/>
        <family val="3"/>
        <charset val="128"/>
      </rPr>
      <t>当たり水源保全投資額</t>
    </r>
    <phoneticPr fontId="1"/>
  </si>
  <si>
    <r>
      <t>配水量1m3 当たり二酸化炭素（CO</t>
    </r>
    <r>
      <rPr>
        <vertAlign val="subscript"/>
        <sz val="10"/>
        <rFont val="メイリオ"/>
        <family val="3"/>
        <charset val="128"/>
      </rPr>
      <t>2</t>
    </r>
    <r>
      <rPr>
        <sz val="10"/>
        <rFont val="メイリオ"/>
        <family val="3"/>
        <charset val="128"/>
      </rPr>
      <t>）排出量</t>
    </r>
    <phoneticPr fontId="1"/>
  </si>
  <si>
    <r>
      <t>１か月10 m</t>
    </r>
    <r>
      <rPr>
        <vertAlign val="superscript"/>
        <sz val="10"/>
        <rFont val="メイリオ"/>
        <family val="3"/>
        <charset val="128"/>
      </rPr>
      <t>3</t>
    </r>
    <r>
      <rPr>
        <sz val="10"/>
        <rFont val="メイリオ"/>
        <family val="3"/>
        <charset val="128"/>
      </rPr>
      <t>当たり家庭用料金</t>
    </r>
    <phoneticPr fontId="1"/>
  </si>
  <si>
    <r>
      <t>１か月20 m</t>
    </r>
    <r>
      <rPr>
        <vertAlign val="superscript"/>
        <sz val="10"/>
        <rFont val="メイリオ"/>
        <family val="3"/>
        <charset val="128"/>
      </rPr>
      <t>3</t>
    </r>
    <r>
      <rPr>
        <sz val="10"/>
        <rFont val="メイリオ"/>
        <family val="3"/>
        <charset val="128"/>
      </rPr>
      <t>当たり家庭用料金</t>
    </r>
    <phoneticPr fontId="1"/>
  </si>
  <si>
    <t>(最大カビ臭物質濃度⁄ 水質基準値) × 100</t>
    <phoneticPr fontId="1"/>
  </si>
  <si>
    <t>max Σ(Xij ⁄ GVj )</t>
    <phoneticPr fontId="1"/>
  </si>
  <si>
    <t>(貯水槽水道指導件数 / 貯水槽水道数) × 100</t>
    <phoneticPr fontId="1"/>
  </si>
  <si>
    <t>(点検した管路延長 / 管路延長) × 100</t>
    <phoneticPr fontId="1"/>
  </si>
  <si>
    <t>(年間漏水量 / 年間配水量) × 100</t>
    <phoneticPr fontId="1"/>
  </si>
  <si>
    <t>(点検機器数⁄ 機械･電気･計装機器の合計数) × 100</t>
    <phoneticPr fontId="1"/>
  </si>
  <si>
    <t xml:space="preserve">管路の事故件数 /( 管路延長/100) </t>
    <phoneticPr fontId="1"/>
  </si>
  <si>
    <t>鉄製管路の事故件数 / (鉄製管路延長/100)</t>
    <phoneticPr fontId="1"/>
  </si>
  <si>
    <t>非鉄製管路の事故件数 / (非鉄製管路延長/100)</t>
    <phoneticPr fontId="1"/>
  </si>
  <si>
    <t>給水管の事故件数 / (給水件数/ 1,000)</t>
    <phoneticPr fontId="1"/>
  </si>
  <si>
    <r>
      <t>[二酸化炭素（CO2）排出量 / 年間配水量] × 10</t>
    </r>
    <r>
      <rPr>
        <vertAlign val="superscript"/>
        <sz val="9"/>
        <rFont val="メイリオ"/>
        <family val="3"/>
        <charset val="128"/>
      </rPr>
      <t>6</t>
    </r>
    <phoneticPr fontId="1"/>
  </si>
  <si>
    <t>(再生可能エネルギー設備の電力使用量 / 全施設の電力使用量) × 100</t>
    <phoneticPr fontId="1"/>
  </si>
  <si>
    <t>(有効利用土量 / 浄水発生土量) × 100</t>
    <phoneticPr fontId="1"/>
  </si>
  <si>
    <t>[(ダクタイル鋳鉄管延長 ＋ 鋼管延長) / 管路延長] × 100</t>
    <phoneticPr fontId="1"/>
  </si>
  <si>
    <t>(新設管路延長/管路延長)×100</t>
    <phoneticPr fontId="1"/>
  </si>
  <si>
    <t>(法定耐用年数を超えている浄水施設能力/全浄水施設能力)×100</t>
    <phoneticPr fontId="1"/>
  </si>
  <si>
    <t>(更生された管路延長/管路延長)×100</t>
    <phoneticPr fontId="1"/>
  </si>
  <si>
    <t>(耐震対策の施された浄水施設能力/全浄水施設能力)×100</t>
    <phoneticPr fontId="1"/>
  </si>
  <si>
    <t>(耐震管延長/管路延長)×100</t>
    <phoneticPr fontId="1"/>
  </si>
  <si>
    <t>(重要給水施設配水管路のうち耐震管延長/重要給水施設配水管路延長)×100</t>
    <phoneticPr fontId="1"/>
  </si>
  <si>
    <t>(重要給水施設配水管路のうち耐震適合性のある管路延長/重要給水施設配水管路延長)×100</t>
    <phoneticPr fontId="1"/>
  </si>
  <si>
    <t>車載用給水タンクの容量/(給水人口/1,000)</t>
    <phoneticPr fontId="1"/>
  </si>
  <si>
    <t>[(営業収益＋営業外収益)/(営業費用＋営業外費用)]×100</t>
    <phoneticPr fontId="1"/>
  </si>
  <si>
    <t>[累積欠損金/(営業収益－受託工事収益)]×100</t>
    <phoneticPr fontId="1"/>
  </si>
  <si>
    <t>給水収益/年間有収水量</t>
    <rPh sb="5" eb="7">
      <t>ネンカン</t>
    </rPh>
    <phoneticPr fontId="1"/>
  </si>
  <si>
    <r>
      <t>1 か月10m</t>
    </r>
    <r>
      <rPr>
        <vertAlign val="superscript"/>
        <sz val="9"/>
        <rFont val="メイリオ"/>
        <family val="3"/>
        <charset val="128"/>
      </rPr>
      <t>3</t>
    </r>
    <r>
      <rPr>
        <sz val="9"/>
        <rFont val="メイリオ"/>
        <family val="3"/>
        <charset val="128"/>
      </rPr>
      <t>当たり家庭用料金</t>
    </r>
    <phoneticPr fontId="1"/>
  </si>
  <si>
    <r>
      <t>1 か月20m</t>
    </r>
    <r>
      <rPr>
        <vertAlign val="superscript"/>
        <sz val="9"/>
        <rFont val="メイリオ"/>
        <family val="3"/>
        <charset val="128"/>
      </rPr>
      <t>3</t>
    </r>
    <r>
      <rPr>
        <sz val="9"/>
        <rFont val="メイリオ"/>
        <family val="3"/>
        <charset val="128"/>
      </rPr>
      <t>当たり家庭用料金</t>
    </r>
    <phoneticPr fontId="1"/>
  </si>
  <si>
    <t>(営業収益－受託工事収益)/[(期首固定資産＋期末固定資産)/2]</t>
    <phoneticPr fontId="1"/>
  </si>
  <si>
    <t xml:space="preserve">誤料金請求件数 / (料金請求件数/1,000) </t>
    <phoneticPr fontId="1"/>
  </si>
  <si>
    <t>給水停止件数 / (給水件数/1,000)</t>
    <phoneticPr fontId="1"/>
  </si>
  <si>
    <t>職員が取得している水道技術に関する資格数 / 全職員数</t>
    <phoneticPr fontId="1"/>
  </si>
  <si>
    <t>Σ（国際協力受入者数 × 滞在日数）</t>
    <phoneticPr fontId="1"/>
  </si>
  <si>
    <t>広報誌などの配布部数 / 給水件数</t>
    <phoneticPr fontId="1"/>
  </si>
  <si>
    <t>モニタ人数 /  (現在給水人口/1,000)</t>
    <phoneticPr fontId="1"/>
  </si>
  <si>
    <r>
      <t>　※</t>
    </r>
    <r>
      <rPr>
        <sz val="10"/>
        <color theme="0" tint="-0.499984740745262"/>
        <rFont val="メイリオ"/>
        <family val="3"/>
        <charset val="128"/>
      </rPr>
      <t>灰色のセル</t>
    </r>
    <r>
      <rPr>
        <sz val="10"/>
        <rFont val="メイリオ"/>
        <family val="3"/>
        <charset val="128"/>
      </rPr>
      <t>は重複する変数なので、自動で数値が入力されます。値を入力する場合は、備考のリンク先に入力してください。</t>
    </r>
    <rPh sb="2" eb="4">
      <t>ハイイロ</t>
    </rPh>
    <rPh sb="8" eb="10">
      <t>ジュウフク</t>
    </rPh>
    <rPh sb="12" eb="14">
      <t>ヘンスウ</t>
    </rPh>
    <rPh sb="18" eb="20">
      <t>ジドウ</t>
    </rPh>
    <rPh sb="21" eb="23">
      <t>スウチ</t>
    </rPh>
    <rPh sb="24" eb="26">
      <t>ニュウリョク</t>
    </rPh>
    <rPh sb="31" eb="32">
      <t>アタイ</t>
    </rPh>
    <rPh sb="33" eb="35">
      <t>ニュウリョク</t>
    </rPh>
    <rPh sb="37" eb="39">
      <t>バアイ</t>
    </rPh>
    <rPh sb="41" eb="43">
      <t>ビコウ</t>
    </rPh>
    <rPh sb="47" eb="48">
      <t>サキ</t>
    </rPh>
    <rPh sb="49" eb="51">
      <t>ニュウリョク</t>
    </rPh>
    <phoneticPr fontId="2"/>
  </si>
  <si>
    <t>※数式には誤変更を防ぐために保護をかけています（パスワードはかけていません）。</t>
    <rPh sb="1" eb="3">
      <t>スウシキ</t>
    </rPh>
    <rPh sb="5" eb="6">
      <t>アヤマ</t>
    </rPh>
    <rPh sb="6" eb="8">
      <t>ヘンコウ</t>
    </rPh>
    <rPh sb="9" eb="10">
      <t>フセ</t>
    </rPh>
    <rPh sb="14" eb="16">
      <t>ホゴジテン</t>
    </rPh>
    <phoneticPr fontId="2"/>
  </si>
  <si>
    <t>B301「電力使用量の合計」入力値参照。</t>
    <rPh sb="5" eb="7">
      <t>デンリョク</t>
    </rPh>
    <rPh sb="7" eb="10">
      <t>シヨウリョウ</t>
    </rPh>
    <rPh sb="11" eb="13">
      <t>ゴウケイ</t>
    </rPh>
    <phoneticPr fontId="1"/>
  </si>
  <si>
    <t>注記 使用廃止管（管理をしているものを含む）は除く。PI計算年度の前年度の値を使用する。</t>
    <rPh sb="28" eb="30">
      <t>ケイサン</t>
    </rPh>
    <rPh sb="30" eb="32">
      <t>ネンド</t>
    </rPh>
    <rPh sb="33" eb="36">
      <t>ゼンネンド</t>
    </rPh>
    <rPh sb="37" eb="38">
      <t>アタイ</t>
    </rPh>
    <rPh sb="39" eb="41">
      <t>シヨウ</t>
    </rPh>
    <phoneticPr fontId="1"/>
  </si>
  <si>
    <t>B107「配水管延長」入力値参照。</t>
    <rPh sb="5" eb="8">
      <t>ハイスイカン</t>
    </rPh>
    <rPh sb="8" eb="10">
      <t>エンチョウ</t>
    </rPh>
    <phoneticPr fontId="1"/>
  </si>
  <si>
    <t>2016.8.25</t>
    <phoneticPr fontId="2"/>
  </si>
  <si>
    <t>CI1</t>
    <phoneticPr fontId="1"/>
  </si>
  <si>
    <t>給水人口規模</t>
    <rPh sb="0" eb="2">
      <t>キュウスイ</t>
    </rPh>
    <rPh sb="2" eb="4">
      <t>ジンコウ</t>
    </rPh>
    <rPh sb="4" eb="6">
      <t>キボ</t>
    </rPh>
    <phoneticPr fontId="1"/>
  </si>
  <si>
    <t>全職員数</t>
    <rPh sb="0" eb="1">
      <t>ゼン</t>
    </rPh>
    <rPh sb="1" eb="4">
      <t>ショクインスウ</t>
    </rPh>
    <phoneticPr fontId="1"/>
  </si>
  <si>
    <t>水源種別</t>
    <rPh sb="0" eb="2">
      <t>スイゲン</t>
    </rPh>
    <rPh sb="2" eb="4">
      <t>シュベツ</t>
    </rPh>
    <phoneticPr fontId="1"/>
  </si>
  <si>
    <t>浄水受水率</t>
    <rPh sb="0" eb="2">
      <t>ジョウスイ</t>
    </rPh>
    <rPh sb="2" eb="4">
      <t>ジュスイ</t>
    </rPh>
    <rPh sb="4" eb="5">
      <t>リツ</t>
    </rPh>
    <phoneticPr fontId="1"/>
  </si>
  <si>
    <t>給水人口1万人当たりの浄水場数</t>
    <rPh sb="0" eb="2">
      <t>キュウスイ</t>
    </rPh>
    <rPh sb="2" eb="4">
      <t>ジンコウ</t>
    </rPh>
    <rPh sb="5" eb="7">
      <t>マンニン</t>
    </rPh>
    <rPh sb="7" eb="8">
      <t>ア</t>
    </rPh>
    <rPh sb="11" eb="14">
      <t>ジョウスイジョウ</t>
    </rPh>
    <rPh sb="14" eb="15">
      <t>スウ</t>
    </rPh>
    <phoneticPr fontId="1"/>
  </si>
  <si>
    <t>給水人口1万人当たりの施設数</t>
    <rPh sb="0" eb="2">
      <t>キュウスイ</t>
    </rPh>
    <rPh sb="2" eb="4">
      <t>ジンコウ</t>
    </rPh>
    <rPh sb="5" eb="7">
      <t>マンニン</t>
    </rPh>
    <rPh sb="7" eb="8">
      <t>ア</t>
    </rPh>
    <rPh sb="11" eb="13">
      <t>シセツ</t>
    </rPh>
    <rPh sb="13" eb="14">
      <t>スウ</t>
    </rPh>
    <phoneticPr fontId="1"/>
  </si>
  <si>
    <t>有収水量密度</t>
    <rPh sb="0" eb="6">
      <t>ユウシュウスイリョウミツド</t>
    </rPh>
    <phoneticPr fontId="1"/>
  </si>
  <si>
    <t>水道メーター密度</t>
    <rPh sb="0" eb="2">
      <t>スイドウ</t>
    </rPh>
    <rPh sb="6" eb="8">
      <t>ミツド</t>
    </rPh>
    <phoneticPr fontId="1"/>
  </si>
  <si>
    <t>単位管延長</t>
    <rPh sb="0" eb="2">
      <t>タンイ</t>
    </rPh>
    <rPh sb="2" eb="3">
      <t>カン</t>
    </rPh>
    <rPh sb="3" eb="5">
      <t>エンチョウ</t>
    </rPh>
    <phoneticPr fontId="1"/>
  </si>
  <si>
    <t>CI2</t>
  </si>
  <si>
    <t>CI3</t>
  </si>
  <si>
    <t>CI4</t>
  </si>
  <si>
    <t>CI5</t>
  </si>
  <si>
    <t>CI6</t>
  </si>
  <si>
    <t>CI7</t>
  </si>
  <si>
    <t>CI8</t>
  </si>
  <si>
    <t>CI9</t>
  </si>
  <si>
    <t>現在給水人口</t>
    <rPh sb="0" eb="2">
      <t>ゲンザイ</t>
    </rPh>
    <rPh sb="2" eb="4">
      <t>キュウスイ</t>
    </rPh>
    <rPh sb="4" eb="6">
      <t>ジンコウ</t>
    </rPh>
    <phoneticPr fontId="1"/>
  </si>
  <si>
    <t>浄水受水量</t>
    <rPh sb="0" eb="2">
      <t>ジョウスイ</t>
    </rPh>
    <rPh sb="2" eb="4">
      <t>ジュスイ</t>
    </rPh>
    <rPh sb="4" eb="5">
      <t>リョウ</t>
    </rPh>
    <phoneticPr fontId="1"/>
  </si>
  <si>
    <t>浄水場数</t>
    <rPh sb="0" eb="3">
      <t>ジョウスイジョウ</t>
    </rPh>
    <rPh sb="3" eb="4">
      <t>スウ</t>
    </rPh>
    <phoneticPr fontId="1"/>
  </si>
  <si>
    <t>送・配水施設数</t>
    <rPh sb="0" eb="1">
      <t>ソウ</t>
    </rPh>
    <rPh sb="2" eb="4">
      <t>ハイスイ</t>
    </rPh>
    <rPh sb="4" eb="6">
      <t>シセツ</t>
    </rPh>
    <rPh sb="6" eb="7">
      <t>スウ</t>
    </rPh>
    <phoneticPr fontId="1"/>
  </si>
  <si>
    <t>計画給水区域面積</t>
    <rPh sb="0" eb="2">
      <t>ケイカク</t>
    </rPh>
    <rPh sb="2" eb="4">
      <t>キュウスイ</t>
    </rPh>
    <rPh sb="4" eb="6">
      <t>クイキ</t>
    </rPh>
    <rPh sb="6" eb="8">
      <t>メンセキ</t>
    </rPh>
    <phoneticPr fontId="1"/>
  </si>
  <si>
    <t>水道メーター数</t>
    <rPh sb="0" eb="2">
      <t>スイドウ</t>
    </rPh>
    <rPh sb="6" eb="7">
      <t>スウ</t>
    </rPh>
    <phoneticPr fontId="1"/>
  </si>
  <si>
    <t>導送配水管延長</t>
    <rPh sb="0" eb="1">
      <t>シルベ</t>
    </rPh>
    <rPh sb="1" eb="2">
      <t>ソウ</t>
    </rPh>
    <rPh sb="2" eb="5">
      <t>ハイスイカン</t>
    </rPh>
    <rPh sb="5" eb="7">
      <t>エンチョウ</t>
    </rPh>
    <phoneticPr fontId="1"/>
  </si>
  <si>
    <t>-</t>
    <phoneticPr fontId="1"/>
  </si>
  <si>
    <t>施設</t>
    <rPh sb="0" eb="2">
      <t>シセツ</t>
    </rPh>
    <phoneticPr fontId="1"/>
  </si>
  <si>
    <t>個</t>
    <rPh sb="0" eb="1">
      <t>コ</t>
    </rPh>
    <phoneticPr fontId="1"/>
  </si>
  <si>
    <t>Ver.6.1</t>
  </si>
  <si>
    <t>水道事業における主な水源の種別。</t>
    <rPh sb="0" eb="2">
      <t>スイドウ</t>
    </rPh>
    <rPh sb="2" eb="4">
      <t>ジギョウ</t>
    </rPh>
    <rPh sb="8" eb="9">
      <t>オモ</t>
    </rPh>
    <rPh sb="10" eb="12">
      <t>スイゲン</t>
    </rPh>
    <rPh sb="13" eb="15">
      <t>シュベツ</t>
    </rPh>
    <phoneticPr fontId="1"/>
  </si>
  <si>
    <t>例 ポンプ所、配水池等</t>
    <rPh sb="0" eb="1">
      <t>レイ</t>
    </rPh>
    <rPh sb="5" eb="6">
      <t>ジョ</t>
    </rPh>
    <rPh sb="7" eb="10">
      <t>ハイスイチ</t>
    </rPh>
    <rPh sb="10" eb="11">
      <t>ナド</t>
    </rPh>
    <phoneticPr fontId="1"/>
  </si>
  <si>
    <t>ｍ</t>
    <phoneticPr fontId="1"/>
  </si>
  <si>
    <t>水道事業体の
プロフィール</t>
    <rPh sb="0" eb="2">
      <t>スイドウ</t>
    </rPh>
    <rPh sb="2" eb="5">
      <t>ジギョウタイ</t>
    </rPh>
    <phoneticPr fontId="1"/>
  </si>
  <si>
    <t>システムの
プロフィール</t>
    <phoneticPr fontId="1"/>
  </si>
  <si>
    <t>地域条件の
プロフィール</t>
    <rPh sb="0" eb="2">
      <t>チイキ</t>
    </rPh>
    <rPh sb="2" eb="4">
      <t>ジョウケン</t>
    </rPh>
    <phoneticPr fontId="1"/>
  </si>
  <si>
    <t>新規</t>
    <phoneticPr fontId="1"/>
  </si>
  <si>
    <t>（人）</t>
    <rPh sb="1" eb="2">
      <t>ヒト</t>
    </rPh>
    <phoneticPr fontId="1"/>
  </si>
  <si>
    <t>-</t>
    <phoneticPr fontId="1"/>
  </si>
  <si>
    <t>（％）</t>
    <phoneticPr fontId="1"/>
  </si>
  <si>
    <t>（箇所/10,000人）</t>
    <rPh sb="1" eb="3">
      <t>カショ</t>
    </rPh>
    <rPh sb="10" eb="11">
      <t>ニン</t>
    </rPh>
    <phoneticPr fontId="1"/>
  </si>
  <si>
    <t>（個/km）</t>
    <rPh sb="1" eb="2">
      <t>コ</t>
    </rPh>
    <phoneticPr fontId="1"/>
  </si>
  <si>
    <t>（m/人）</t>
    <rPh sb="3" eb="4">
      <t>ヒト</t>
    </rPh>
    <phoneticPr fontId="1"/>
  </si>
  <si>
    <t>浄水場数 / （現在給水人口/10,000）</t>
    <rPh sb="0" eb="3">
      <t>ジョウスイジョウ</t>
    </rPh>
    <rPh sb="3" eb="4">
      <t>スウ</t>
    </rPh>
    <rPh sb="8" eb="10">
      <t>ゲンザイ</t>
    </rPh>
    <rPh sb="10" eb="12">
      <t>キュウスイ</t>
    </rPh>
    <rPh sb="12" eb="14">
      <t>ジンコウ</t>
    </rPh>
    <phoneticPr fontId="1"/>
  </si>
  <si>
    <t>（浄水場数＋送・配水施設） / （現在給水人口/10,000）</t>
    <rPh sb="1" eb="4">
      <t>ジョウスイジョウ</t>
    </rPh>
    <rPh sb="4" eb="5">
      <t>スウ</t>
    </rPh>
    <rPh sb="6" eb="7">
      <t>ソウ</t>
    </rPh>
    <rPh sb="8" eb="10">
      <t>ハイスイ</t>
    </rPh>
    <rPh sb="10" eb="12">
      <t>シセツ</t>
    </rPh>
    <rPh sb="17" eb="19">
      <t>ゲンザイ</t>
    </rPh>
    <rPh sb="19" eb="21">
      <t>キュウスイ</t>
    </rPh>
    <rPh sb="21" eb="23">
      <t>ジンコウ</t>
    </rPh>
    <phoneticPr fontId="1"/>
  </si>
  <si>
    <t>有収水量 / 計画給水区域面積</t>
    <rPh sb="0" eb="2">
      <t>ユウシュウ</t>
    </rPh>
    <rPh sb="2" eb="4">
      <t>スイリョウ</t>
    </rPh>
    <rPh sb="7" eb="9">
      <t>ケイカク</t>
    </rPh>
    <rPh sb="9" eb="11">
      <t>キュウスイ</t>
    </rPh>
    <rPh sb="11" eb="13">
      <t>クイキ</t>
    </rPh>
    <rPh sb="13" eb="15">
      <t>メンセキ</t>
    </rPh>
    <phoneticPr fontId="1"/>
  </si>
  <si>
    <t>水道メーター数 / 配水管延長</t>
    <rPh sb="0" eb="2">
      <t>スイドウ</t>
    </rPh>
    <rPh sb="6" eb="7">
      <t>スウ</t>
    </rPh>
    <rPh sb="10" eb="13">
      <t>ハイスイカン</t>
    </rPh>
    <rPh sb="13" eb="15">
      <t>エンチョウ</t>
    </rPh>
    <phoneticPr fontId="1"/>
  </si>
  <si>
    <t>導送配水管延長 / 現在給水人口</t>
    <rPh sb="0" eb="1">
      <t>シルベ</t>
    </rPh>
    <rPh sb="1" eb="2">
      <t>ソウ</t>
    </rPh>
    <rPh sb="2" eb="5">
      <t>ハイスイカン</t>
    </rPh>
    <rPh sb="5" eb="7">
      <t>エンチョウ</t>
    </rPh>
    <rPh sb="10" eb="12">
      <t>ゲンザイ</t>
    </rPh>
    <rPh sb="12" eb="14">
      <t>キュウスイ</t>
    </rPh>
    <rPh sb="14" eb="16">
      <t>ジンコウ</t>
    </rPh>
    <phoneticPr fontId="1"/>
  </si>
  <si>
    <r>
      <t>（1,000m</t>
    </r>
    <r>
      <rPr>
        <vertAlign val="superscript"/>
        <sz val="10"/>
        <rFont val="メイリオ"/>
        <family val="3"/>
        <charset val="128"/>
      </rPr>
      <t>3</t>
    </r>
    <r>
      <rPr>
        <sz val="10"/>
        <rFont val="メイリオ"/>
        <family val="3"/>
        <charset val="128"/>
      </rPr>
      <t>/ha）</t>
    </r>
    <phoneticPr fontId="1"/>
  </si>
  <si>
    <t>CI（主要背景情報）9項目を追加</t>
    <rPh sb="3" eb="5">
      <t>シュヨウ</t>
    </rPh>
    <rPh sb="5" eb="7">
      <t>ハイケイ</t>
    </rPh>
    <rPh sb="7" eb="9">
      <t>ジョウホウ</t>
    </rPh>
    <rPh sb="11" eb="13">
      <t>コウモク</t>
    </rPh>
    <rPh sb="14" eb="16">
      <t>ツイカ</t>
    </rPh>
    <phoneticPr fontId="2"/>
  </si>
  <si>
    <t>配水池清掃実施率</t>
    <phoneticPr fontId="1"/>
  </si>
  <si>
    <t>事業計画による給水区域の面積。</t>
    <rPh sb="0" eb="2">
      <t>ジギョウ</t>
    </rPh>
    <rPh sb="2" eb="4">
      <t>ケイカク</t>
    </rPh>
    <rPh sb="7" eb="9">
      <t>キュウスイ</t>
    </rPh>
    <rPh sb="9" eb="11">
      <t>クイキ</t>
    </rPh>
    <rPh sb="12" eb="14">
      <t>メンセキ</t>
    </rPh>
    <phoneticPr fontId="1"/>
  </si>
  <si>
    <t>浄水場より下流の送・配水に必要な施設数。</t>
    <rPh sb="0" eb="3">
      <t>ジョウスイジョウ</t>
    </rPh>
    <rPh sb="5" eb="7">
      <t>カリュウ</t>
    </rPh>
    <rPh sb="8" eb="9">
      <t>オク</t>
    </rPh>
    <rPh sb="10" eb="12">
      <t>ハイスイ</t>
    </rPh>
    <rPh sb="13" eb="15">
      <t>ヒツヨウ</t>
    </rPh>
    <rPh sb="16" eb="18">
      <t>シセツ</t>
    </rPh>
    <rPh sb="18" eb="19">
      <t>スウ</t>
    </rPh>
    <phoneticPr fontId="1"/>
  </si>
  <si>
    <t>水道統計水質編では、水源の種類を「ダム直接」「ダム放流」「湖沼水」「表流水（自流）」「伏流水」「浅井戸水」「深井戸水」「湧水」「原水受水」「浄水受水」「海水」「その他」に分類している。</t>
    <rPh sb="0" eb="2">
      <t>スイドウ</t>
    </rPh>
    <rPh sb="2" eb="4">
      <t>トウケイ</t>
    </rPh>
    <rPh sb="4" eb="6">
      <t>スイシツ</t>
    </rPh>
    <rPh sb="6" eb="7">
      <t>ヘン</t>
    </rPh>
    <rPh sb="10" eb="12">
      <t>スイゲン</t>
    </rPh>
    <rPh sb="13" eb="15">
      <t>シュルイ</t>
    </rPh>
    <rPh sb="19" eb="21">
      <t>チョクセツ</t>
    </rPh>
    <rPh sb="25" eb="27">
      <t>ホウリュウ</t>
    </rPh>
    <rPh sb="29" eb="31">
      <t>コショウ</t>
    </rPh>
    <rPh sb="31" eb="32">
      <t>スイ</t>
    </rPh>
    <rPh sb="34" eb="35">
      <t>ヒョウ</t>
    </rPh>
    <rPh sb="35" eb="36">
      <t>リュウ</t>
    </rPh>
    <rPh sb="36" eb="37">
      <t>スイ</t>
    </rPh>
    <rPh sb="38" eb="40">
      <t>ジリュウ</t>
    </rPh>
    <rPh sb="43" eb="46">
      <t>フクリュウスイ</t>
    </rPh>
    <rPh sb="48" eb="50">
      <t>アサイ</t>
    </rPh>
    <rPh sb="50" eb="51">
      <t>ト</t>
    </rPh>
    <rPh sb="51" eb="52">
      <t>ミズ</t>
    </rPh>
    <rPh sb="54" eb="57">
      <t>フカイド</t>
    </rPh>
    <rPh sb="57" eb="58">
      <t>ミズ</t>
    </rPh>
    <rPh sb="60" eb="62">
      <t>ユウスイ</t>
    </rPh>
    <rPh sb="64" eb="66">
      <t>ゲンスイ</t>
    </rPh>
    <rPh sb="66" eb="68">
      <t>ジュスイ</t>
    </rPh>
    <rPh sb="70" eb="72">
      <t>ジョウスイ</t>
    </rPh>
    <rPh sb="72" eb="74">
      <t>ジュスイ</t>
    </rPh>
    <rPh sb="76" eb="78">
      <t>カイスイ</t>
    </rPh>
    <rPh sb="82" eb="83">
      <t>ホカ</t>
    </rPh>
    <rPh sb="85" eb="87">
      <t>ブンルイ</t>
    </rPh>
    <phoneticPr fontId="1"/>
  </si>
  <si>
    <t>1年間に水道原水として取水した表流水，地下水（伏流水を含む），海水などの水量の合計。</t>
    <phoneticPr fontId="1"/>
  </si>
  <si>
    <r>
      <t>km</t>
    </r>
    <r>
      <rPr>
        <vertAlign val="superscript"/>
        <sz val="11"/>
        <rFont val="メイリオ"/>
        <family val="3"/>
        <charset val="128"/>
      </rPr>
      <t>2</t>
    </r>
    <phoneticPr fontId="1"/>
  </si>
  <si>
    <r>
      <t>m</t>
    </r>
    <r>
      <rPr>
        <vertAlign val="superscript"/>
        <sz val="11"/>
        <rFont val="メイリオ"/>
        <family val="3"/>
        <charset val="128"/>
      </rPr>
      <t>3</t>
    </r>
    <phoneticPr fontId="1"/>
  </si>
  <si>
    <t>注記 窓口業務を委託している場合，委託業者が対応した苦情も含める。</t>
    <phoneticPr fontId="1"/>
  </si>
  <si>
    <t>C301「水道メーター設置数」と同じ。</t>
    <rPh sb="5" eb="7">
      <t>スイドウ</t>
    </rPh>
    <rPh sb="11" eb="14">
      <t>セッチスウ</t>
    </rPh>
    <rPh sb="16" eb="17">
      <t>オナ</t>
    </rPh>
    <phoneticPr fontId="1"/>
  </si>
  <si>
    <t>2016.11.21</t>
    <phoneticPr fontId="2"/>
  </si>
  <si>
    <t>B201「浄水場数」入力値参照。</t>
  </si>
  <si>
    <t>B108「管路延長」×1,000</t>
    <phoneticPr fontId="1"/>
  </si>
  <si>
    <t>全浄水施設能力</t>
    <phoneticPr fontId="1"/>
  </si>
  <si>
    <t>B602-2「浄水施設の主要構造物耐震化率」の変数「全浄水施設能力」を手入力に変更（他の全浄水施設能力と定義が異なるため）</t>
    <rPh sb="7" eb="9">
      <t>ジョウスイ</t>
    </rPh>
    <rPh sb="9" eb="11">
      <t>シセツ</t>
    </rPh>
    <rPh sb="12" eb="14">
      <t>シュヨウ</t>
    </rPh>
    <rPh sb="14" eb="17">
      <t>コウゾウブツ</t>
    </rPh>
    <rPh sb="17" eb="20">
      <t>タイシンカ</t>
    </rPh>
    <rPh sb="20" eb="21">
      <t>リツ</t>
    </rPh>
    <rPh sb="23" eb="25">
      <t>ヘンスウ</t>
    </rPh>
    <rPh sb="35" eb="36">
      <t>テ</t>
    </rPh>
    <rPh sb="36" eb="38">
      <t>ニュウリョク</t>
    </rPh>
    <rPh sb="39" eb="41">
      <t>ヘンコウ</t>
    </rPh>
    <rPh sb="42" eb="43">
      <t>ホカ</t>
    </rPh>
    <rPh sb="44" eb="45">
      <t>ゼン</t>
    </rPh>
    <rPh sb="45" eb="47">
      <t>ジョウスイ</t>
    </rPh>
    <rPh sb="47" eb="49">
      <t>シセツ</t>
    </rPh>
    <rPh sb="49" eb="51">
      <t>ノウリョク</t>
    </rPh>
    <rPh sb="52" eb="54">
      <t>テイギ</t>
    </rPh>
    <rPh sb="55" eb="56">
      <t>コト</t>
    </rPh>
    <phoneticPr fontId="2"/>
  </si>
  <si>
    <r>
      <t>浄水施設の一日当たりの浄水能力の合計。</t>
    </r>
    <r>
      <rPr>
        <b/>
        <sz val="10"/>
        <rFont val="メイリオ"/>
        <family val="3"/>
        <charset val="128"/>
      </rPr>
      <t>ただし、消毒のみ施設の浄水施設能力は除く。</t>
    </r>
    <rPh sb="23" eb="25">
      <t>ショウドク</t>
    </rPh>
    <rPh sb="27" eb="29">
      <t>シセツ</t>
    </rPh>
    <rPh sb="30" eb="32">
      <t>ジョウスイ</t>
    </rPh>
    <rPh sb="32" eb="34">
      <t>シセツ</t>
    </rPh>
    <rPh sb="34" eb="36">
      <t>ノウリョク</t>
    </rPh>
    <rPh sb="37" eb="38">
      <t>ノゾ</t>
    </rPh>
    <phoneticPr fontId="1"/>
  </si>
  <si>
    <r>
      <rPr>
        <b/>
        <sz val="10"/>
        <rFont val="メイリオ"/>
        <family val="3"/>
        <charset val="128"/>
      </rPr>
      <t>前年度末における</t>
    </r>
    <r>
      <rPr>
        <sz val="10"/>
        <rFont val="メイリオ"/>
        <family val="3"/>
        <charset val="128"/>
      </rPr>
      <t>導・送・配水管の延長。</t>
    </r>
    <rPh sb="0" eb="3">
      <t>ゼンネンド</t>
    </rPh>
    <rPh sb="3" eb="4">
      <t>スエ</t>
    </rPh>
    <phoneticPr fontId="1"/>
  </si>
  <si>
    <t>B201「浄水場数」入力値参照。</t>
    <phoneticPr fontId="1"/>
  </si>
  <si>
    <t>年間配水量</t>
    <rPh sb="0" eb="2">
      <t>ネンカン</t>
    </rPh>
    <phoneticPr fontId="1"/>
  </si>
  <si>
    <t>B110「年間配水量」入力値参照。</t>
    <rPh sb="5" eb="7">
      <t>ネンカン</t>
    </rPh>
    <rPh sb="7" eb="9">
      <t>ハイスイ</t>
    </rPh>
    <rPh sb="9" eb="10">
      <t>リョウ</t>
    </rPh>
    <phoneticPr fontId="1"/>
  </si>
  <si>
    <t>浄水受水量 / 年間配水量</t>
    <rPh sb="0" eb="2">
      <t>ジョウスイ</t>
    </rPh>
    <rPh sb="2" eb="4">
      <t>ジュスイ</t>
    </rPh>
    <rPh sb="4" eb="5">
      <t>リョウ</t>
    </rPh>
    <rPh sb="8" eb="10">
      <t>ネンカン</t>
    </rPh>
    <rPh sb="10" eb="12">
      <t>ハイスイ</t>
    </rPh>
    <rPh sb="12" eb="13">
      <t>リョウ</t>
    </rPh>
    <phoneticPr fontId="1"/>
  </si>
  <si>
    <t>Ver.6.2</t>
    <phoneticPr fontId="2"/>
  </si>
  <si>
    <t>主要背景情報
※表示桁数は，事業体ごとに事業規模が異なるため，各事業体で妥当な表示桁数を判断してよい。</t>
    <rPh sb="0" eb="2">
      <t>シュヨウ</t>
    </rPh>
    <rPh sb="2" eb="4">
      <t>ハイケイ</t>
    </rPh>
    <rPh sb="4" eb="6">
      <t>ジョウホウ</t>
    </rPh>
    <phoneticPr fontId="1"/>
  </si>
  <si>
    <t>水道事業体の配水池などから配水された水量，各井戸から直接配水された水量の合計のうち，一日当たり1年間で最も多く配水された水量。</t>
    <phoneticPr fontId="1"/>
  </si>
  <si>
    <t>1 年間に水道事業全ての施設，事務所で使用した電力使用量の合計。</t>
    <phoneticPr fontId="2"/>
  </si>
  <si>
    <r>
      <t>浄水場，ポンプ場など，水道施設に設置されている主要な電気・機械・計装機器のうち，法定耐用年数</t>
    </r>
    <r>
      <rPr>
        <vertAlign val="superscript"/>
        <sz val="10"/>
        <rFont val="メイリオ"/>
        <family val="3"/>
        <charset val="128"/>
      </rPr>
      <t>※)</t>
    </r>
    <r>
      <rPr>
        <sz val="10"/>
        <rFont val="メイリオ"/>
        <family val="3"/>
        <charset val="128"/>
      </rPr>
      <t>を超えている機器の合計数。</t>
    </r>
    <phoneticPr fontId="1"/>
  </si>
  <si>
    <r>
      <t xml:space="preserve">注記 水処理,導送配水に直接関わらない機器，建築附帯設備は除く。
</t>
    </r>
    <r>
      <rPr>
        <vertAlign val="superscript"/>
        <sz val="10"/>
        <rFont val="メイリオ"/>
        <family val="3"/>
        <charset val="128"/>
      </rPr>
      <t xml:space="preserve">※) </t>
    </r>
    <r>
      <rPr>
        <sz val="10"/>
        <rFont val="メイリオ"/>
        <family val="3"/>
        <charset val="128"/>
      </rPr>
      <t>地方公営企業法施行規則第14条及び第15条関連の別表第二号の耐用年数をいう。</t>
    </r>
    <rPh sb="7" eb="8">
      <t>ドウ</t>
    </rPh>
    <rPh sb="8" eb="9">
      <t>ソウ</t>
    </rPh>
    <rPh sb="9" eb="11">
      <t>ハイスイ</t>
    </rPh>
    <rPh sb="12" eb="14">
      <t>チョクセツ</t>
    </rPh>
    <phoneticPr fontId="1"/>
  </si>
  <si>
    <t>注記 水処理,導送配水に直接関わらない機器，建築附帯設備は除く。</t>
    <phoneticPr fontId="1"/>
  </si>
  <si>
    <t>沈殿・ろ過を有する施設の沈殿池のうち，水道施設耐震工法指針2009で定めるランクAの耐震基準で設計されているもの，又は調査の結果，この基準を満たしていると判断された沈殿池の浄水能力の合計。</t>
    <rPh sb="12" eb="14">
      <t>チンデン</t>
    </rPh>
    <rPh sb="14" eb="15">
      <t>イケ</t>
    </rPh>
    <rPh sb="82" eb="84">
      <t>チンデン</t>
    </rPh>
    <phoneticPr fontId="1"/>
  </si>
  <si>
    <t>沈殿・ろ過を有する施設のろ過池のうち，水道施設耐震工法指針2009で定めるランクAの耐震基準で設計されているもの，又は調査の結果，この基準を満たしていると判断されたろ過池の浄水能力の合計。</t>
    <rPh sb="13" eb="14">
      <t>カ</t>
    </rPh>
    <rPh sb="83" eb="84">
      <t>カ</t>
    </rPh>
    <phoneticPr fontId="1"/>
  </si>
  <si>
    <t>ろ過のみ施設で，水道施設耐震工法指針2009で定めるランクAの耐震基準で設計されているもの，又は調査の結果，この基準を満たしていると判断されたろ過池の浄水能力の合計。</t>
    <phoneticPr fontId="1"/>
  </si>
  <si>
    <t>重要度がランクAのポンプ所のうち，水道施設耐震工法指針2009で定めるランクAの耐震基準で設計されているもの，又は調査の結果，この基準を満たしていると判断されたポンプ所能力の合計。</t>
    <phoneticPr fontId="1"/>
  </si>
  <si>
    <t>重要度がランクAの配水池（配水塔を含む）のうち，水道施設耐震工法指針2009で定めるランクAの耐震基準で設計されているもの，又は調査の結果，この基準を満たしていると判断された配水池有効容量の合計。</t>
    <phoneticPr fontId="1"/>
  </si>
  <si>
    <t>B108「管路延長」入力値参照。</t>
    <phoneticPr fontId="1"/>
  </si>
  <si>
    <t>A203「配水池有効容量」入力値参照。</t>
    <rPh sb="5" eb="8">
      <t>ハイスイチ</t>
    </rPh>
    <rPh sb="8" eb="12">
      <t>ユウコウヨウリョウ</t>
    </rPh>
    <phoneticPr fontId="1"/>
  </si>
  <si>
    <t>長期前受金戻入</t>
    <phoneticPr fontId="1"/>
  </si>
  <si>
    <t>円</t>
    <rPh sb="0" eb="1">
      <t>エン</t>
    </rPh>
    <phoneticPr fontId="1"/>
  </si>
  <si>
    <t>C110「減価償却費」入力値と同じ。</t>
    <phoneticPr fontId="1"/>
  </si>
  <si>
    <t>C115「長期前受金戻入」入力値と同じ。</t>
    <rPh sb="5" eb="7">
      <t>チョウキ</t>
    </rPh>
    <rPh sb="7" eb="10">
      <t>マエウケキン</t>
    </rPh>
    <rPh sb="10" eb="11">
      <t>モド</t>
    </rPh>
    <rPh sb="11" eb="12">
      <t>イ</t>
    </rPh>
    <phoneticPr fontId="1"/>
  </si>
  <si>
    <t>沈殿・ろ過を有する施設の耐震対策の施されたろ過池の浄水施設能力</t>
    <rPh sb="0" eb="2">
      <t>チンデン</t>
    </rPh>
    <rPh sb="4" eb="5">
      <t>カ</t>
    </rPh>
    <rPh sb="6" eb="7">
      <t>ユウ</t>
    </rPh>
    <rPh sb="9" eb="11">
      <t>シセツ</t>
    </rPh>
    <rPh sb="22" eb="23">
      <t>カ</t>
    </rPh>
    <phoneticPr fontId="1"/>
  </si>
  <si>
    <t>沈殿・ろ過を有する施設の耐震対策の施された沈殿池の浄水施設能力</t>
    <rPh sb="0" eb="2">
      <t>チンデン</t>
    </rPh>
    <rPh sb="4" eb="5">
      <t>カ</t>
    </rPh>
    <rPh sb="6" eb="7">
      <t>ユウ</t>
    </rPh>
    <rPh sb="9" eb="11">
      <t>シセツ</t>
    </rPh>
    <rPh sb="21" eb="23">
      <t>チンデン</t>
    </rPh>
    <phoneticPr fontId="1"/>
  </si>
  <si>
    <t>ろ過のみ施設の耐震対策の施されたろ過池の浄水施設能力</t>
    <rPh sb="1" eb="2">
      <t>カ</t>
    </rPh>
    <rPh sb="4" eb="6">
      <t>シセツ</t>
    </rPh>
    <phoneticPr fontId="1"/>
  </si>
  <si>
    <t>注記 所有する浄水施設の”浄水能力”の合計。”浄水能力”は、計画一日最大配水（給水）量を基準とし、作業用水などを加えた、浄水施設の能力。浄水受水を含まない。</t>
    <rPh sb="0" eb="2">
      <t>チュウキ</t>
    </rPh>
    <phoneticPr fontId="1"/>
  </si>
  <si>
    <t>　・CI「浄水受水率」の変数を「年間取水量」→「年間配水量」に変更。</t>
    <rPh sb="5" eb="7">
      <t>ジョウスイ</t>
    </rPh>
    <rPh sb="7" eb="8">
      <t>ジュ</t>
    </rPh>
    <rPh sb="8" eb="9">
      <t>スイ</t>
    </rPh>
    <rPh sb="9" eb="10">
      <t>リツ</t>
    </rPh>
    <rPh sb="12" eb="14">
      <t>ヘンスウ</t>
    </rPh>
    <rPh sb="16" eb="18">
      <t>ネンカン</t>
    </rPh>
    <rPh sb="18" eb="21">
      <t>シュスイリョウ</t>
    </rPh>
    <rPh sb="24" eb="26">
      <t>ネンカン</t>
    </rPh>
    <rPh sb="26" eb="28">
      <t>ハイスイ</t>
    </rPh>
    <rPh sb="28" eb="29">
      <t>リョウ</t>
    </rPh>
    <rPh sb="31" eb="33">
      <t>ヘンコウ</t>
    </rPh>
    <phoneticPr fontId="2"/>
  </si>
  <si>
    <t>　・CIの表示桁数について注記追加。</t>
    <rPh sb="5" eb="9">
      <t>ヒョウジケタスウ</t>
    </rPh>
    <rPh sb="13" eb="15">
      <t>チュウキ</t>
    </rPh>
    <rPh sb="15" eb="17">
      <t>ツイカ</t>
    </rPh>
    <phoneticPr fontId="2"/>
  </si>
  <si>
    <t>　・B604「配水池の耐震化率」の変数を「配水池等有効容量」→「配水池有効容量」に変更。</t>
    <rPh sb="7" eb="10">
      <t>ハイスイチ</t>
    </rPh>
    <rPh sb="11" eb="14">
      <t>タイシンカ</t>
    </rPh>
    <rPh sb="14" eb="15">
      <t>リツ</t>
    </rPh>
    <rPh sb="17" eb="19">
      <t>ヘンスウ</t>
    </rPh>
    <rPh sb="21" eb="24">
      <t>ハイスイチ</t>
    </rPh>
    <rPh sb="24" eb="25">
      <t>ナド</t>
    </rPh>
    <rPh sb="25" eb="29">
      <t>ユウコウヨウリョウ</t>
    </rPh>
    <rPh sb="32" eb="35">
      <t>ハイスイチ</t>
    </rPh>
    <rPh sb="35" eb="39">
      <t>ユウコウヨウリョウ</t>
    </rPh>
    <rPh sb="41" eb="43">
      <t>ヘンコウ</t>
    </rPh>
    <phoneticPr fontId="2"/>
  </si>
  <si>
    <t>日本水道協会水道事業ガイドラインの正誤表（H29.5.23）に基づき以下の点について修正。</t>
    <rPh sb="0" eb="6">
      <t>ニホンスイドウキョウカイ</t>
    </rPh>
    <rPh sb="6" eb="10">
      <t>スイドウジギョウ</t>
    </rPh>
    <rPh sb="17" eb="20">
      <t>セイゴヒョウ</t>
    </rPh>
    <rPh sb="31" eb="32">
      <t>モト</t>
    </rPh>
    <rPh sb="34" eb="36">
      <t>イカ</t>
    </rPh>
    <rPh sb="37" eb="38">
      <t>テン</t>
    </rPh>
    <rPh sb="42" eb="44">
      <t>シュウセイ</t>
    </rPh>
    <phoneticPr fontId="2"/>
  </si>
  <si>
    <t>　・B104~B106,B301,B304,B502,B602~B604の変数の定義を一部変更。</t>
    <rPh sb="37" eb="39">
      <t>ヘンスウ</t>
    </rPh>
    <rPh sb="40" eb="42">
      <t>テイギ</t>
    </rPh>
    <rPh sb="43" eb="45">
      <t>イチブ</t>
    </rPh>
    <rPh sb="45" eb="47">
      <t>ヘンコウ</t>
    </rPh>
    <phoneticPr fontId="2"/>
  </si>
  <si>
    <t>　・C121「企業債償還還元金対減価償却費比率」の数式を変更（長期前受金戻入を考慮）。</t>
    <rPh sb="7" eb="10">
      <t>キギョウサイ</t>
    </rPh>
    <rPh sb="10" eb="12">
      <t>ショウカン</t>
    </rPh>
    <rPh sb="12" eb="14">
      <t>カンゲン</t>
    </rPh>
    <rPh sb="14" eb="15">
      <t>キン</t>
    </rPh>
    <rPh sb="15" eb="16">
      <t>タイ</t>
    </rPh>
    <rPh sb="16" eb="20">
      <t>ゲンカショウキャク</t>
    </rPh>
    <rPh sb="20" eb="21">
      <t>ヒ</t>
    </rPh>
    <rPh sb="21" eb="23">
      <t>ヒリツ</t>
    </rPh>
    <rPh sb="25" eb="27">
      <t>スウシキ</t>
    </rPh>
    <rPh sb="31" eb="36">
      <t>チョウキマ</t>
    </rPh>
    <rPh sb="36" eb="37">
      <t>モド</t>
    </rPh>
    <rPh sb="37" eb="38">
      <t>イ</t>
    </rPh>
    <rPh sb="39" eb="41">
      <t>コウリョ</t>
    </rPh>
    <phoneticPr fontId="2"/>
  </si>
  <si>
    <t>浄水施設のうち，水道施設耐震工法指針2009で定めるランクAの耐震基準で設計されているもの，又は調査の結果，この基準を満たしていると判断された浄水能力の合計。</t>
    <phoneticPr fontId="1"/>
  </si>
  <si>
    <t>1年間に用水供給または分水を受けた浄水量。</t>
    <rPh sb="1" eb="3">
      <t>ネンカン</t>
    </rPh>
    <rPh sb="4" eb="6">
      <t>ヨウスイ</t>
    </rPh>
    <rPh sb="6" eb="8">
      <t>キョウキュウ</t>
    </rPh>
    <rPh sb="11" eb="13">
      <t>ブンスイ</t>
    </rPh>
    <rPh sb="14" eb="15">
      <t>ウ</t>
    </rPh>
    <rPh sb="17" eb="19">
      <t>ジョウスイ</t>
    </rPh>
    <rPh sb="19" eb="20">
      <t>リョウ</t>
    </rPh>
    <phoneticPr fontId="1"/>
  </si>
  <si>
    <t>B113「一日平均配水量」入力値参照。</t>
    <phoneticPr fontId="1"/>
  </si>
  <si>
    <t>水道事業体の配水池などから配水された水量，各井戸から直接配水された水量の合計を，年間日数で除した水量。</t>
    <phoneticPr fontId="1"/>
  </si>
  <si>
    <t>水道事業体の配水池などから配水された水量，各井戸から直接配水された水量,水道用水供給事業者からの受水を直接配水した量の合計を，年間日数で除した水量。</t>
    <rPh sb="36" eb="44">
      <t>スイドウヨウスイ</t>
    </rPh>
    <rPh sb="44" eb="45">
      <t>シャ</t>
    </rPh>
    <rPh sb="48" eb="49">
      <t>ジュ</t>
    </rPh>
    <rPh sb="49" eb="50">
      <t>スイ</t>
    </rPh>
    <rPh sb="51" eb="53">
      <t>チョクセツ</t>
    </rPh>
    <rPh sb="53" eb="55">
      <t>ハイスイ</t>
    </rPh>
    <rPh sb="57" eb="58">
      <t>リョウ</t>
    </rPh>
    <phoneticPr fontId="1"/>
  </si>
  <si>
    <r>
      <t>注記 B104、B106「1日平均配水量」と異なり、</t>
    </r>
    <r>
      <rPr>
        <b/>
        <sz val="10"/>
        <rFont val="メイリオ"/>
        <family val="3"/>
        <charset val="128"/>
      </rPr>
      <t>水道用水供給事業者からの受水を直接配水した量</t>
    </r>
    <r>
      <rPr>
        <sz val="10"/>
        <rFont val="メイリオ"/>
        <family val="3"/>
        <charset val="128"/>
      </rPr>
      <t>も含む。</t>
    </r>
    <rPh sb="0" eb="2">
      <t>チュウキ</t>
    </rPh>
    <rPh sb="13" eb="19">
      <t>イチニチヘ</t>
    </rPh>
    <rPh sb="19" eb="20">
      <t>リョウ</t>
    </rPh>
    <rPh sb="22" eb="23">
      <t>コト</t>
    </rPh>
    <phoneticPr fontId="1"/>
  </si>
  <si>
    <r>
      <t>注記 この指標の配水量には，水道用水供給事業者からの受水のうち，</t>
    </r>
    <r>
      <rPr>
        <b/>
        <sz val="10"/>
        <rFont val="メイリオ"/>
        <family val="3"/>
        <charset val="128"/>
      </rPr>
      <t>水道事業体の配水池などの施設を経由せず，直接配水された量は含まない。</t>
    </r>
    <phoneticPr fontId="1"/>
  </si>
  <si>
    <r>
      <t>注記 水道用水供給事業者から受水している水道事業者では，申込み受水量を含む。ただし，</t>
    </r>
    <r>
      <rPr>
        <b/>
        <sz val="10"/>
        <rFont val="メイリオ"/>
        <family val="3"/>
        <charset val="128"/>
      </rPr>
      <t>水道事業体の配水池などの施設を経由せず直接配水される受水分は除く。</t>
    </r>
    <phoneticPr fontId="1"/>
  </si>
  <si>
    <r>
      <t>注記 この指標の配水量には，水道用水供給事業者からの受水のうち，</t>
    </r>
    <r>
      <rPr>
        <b/>
        <sz val="10"/>
        <rFont val="メイリオ"/>
        <family val="3"/>
        <charset val="128"/>
      </rPr>
      <t>水道事業体の配水池などの施設を経由せず，直接配水された量は含まない。</t>
    </r>
    <phoneticPr fontId="1"/>
  </si>
  <si>
    <t>[建設改良のための企業債償還元金/(当年度減価償却費-長期前受金戻入)]×100</t>
    <rPh sb="27" eb="29">
      <t>チョウキ</t>
    </rPh>
    <rPh sb="29" eb="32">
      <t>マエ</t>
    </rPh>
    <rPh sb="32" eb="33">
      <t>モド</t>
    </rPh>
    <rPh sb="33" eb="34">
      <t>イ</t>
    </rPh>
    <phoneticPr fontId="1"/>
  </si>
  <si>
    <t>2017.6.9</t>
    <phoneticPr fontId="2"/>
  </si>
  <si>
    <t>1年間に給水栓で測定されたジェオスミン濃度の最大値。</t>
    <phoneticPr fontId="1"/>
  </si>
  <si>
    <t>1年間に給水栓で測定された2-メチルイソボルネオール濃度の最大値。</t>
    <phoneticPr fontId="1"/>
  </si>
  <si>
    <t>水道事業体が単独で管理している，井戸水源を含む全ての水源水量。</t>
    <phoneticPr fontId="1"/>
  </si>
  <si>
    <r>
      <t>m</t>
    </r>
    <r>
      <rPr>
        <vertAlign val="superscript"/>
        <sz val="11"/>
        <rFont val="メイリオ"/>
        <family val="3"/>
        <charset val="128"/>
      </rPr>
      <t>3</t>
    </r>
    <phoneticPr fontId="1"/>
  </si>
  <si>
    <t>六価クロム</t>
    <phoneticPr fontId="2"/>
  </si>
  <si>
    <t>注記 電力，燃料のエネルギー消費量の換算は，“エネルギーの使用の合理化等に関する法律施行規則”をもとに換算する。
なお，都市ガスについては，“特定排出者の事業活動に伴う温室効果ガスの排出量の算定に関する省令”による。</t>
    <phoneticPr fontId="1"/>
  </si>
  <si>
    <r>
      <t>耐震対策の施され</t>
    </r>
    <r>
      <rPr>
        <sz val="11"/>
        <color rgb="FFFF0000"/>
        <rFont val="メイリオ"/>
        <family val="3"/>
        <charset val="128"/>
      </rPr>
      <t>た</t>
    </r>
    <r>
      <rPr>
        <sz val="11"/>
        <rFont val="メイリオ"/>
        <family val="3"/>
        <charset val="128"/>
      </rPr>
      <t>浄水施設能力</t>
    </r>
    <phoneticPr fontId="1"/>
  </si>
  <si>
    <t>評価差額など</t>
    <rPh sb="0" eb="2">
      <t>ヒョウカ</t>
    </rPh>
    <rPh sb="2" eb="4">
      <t>サガク</t>
    </rPh>
    <phoneticPr fontId="1"/>
  </si>
  <si>
    <t>C119「評価差額など」値参照。</t>
    <phoneticPr fontId="1"/>
  </si>
  <si>
    <t>Ver.6.3</t>
    <phoneticPr fontId="2"/>
  </si>
  <si>
    <t>六価クロムの水質基準値変更に伴う修正</t>
    <rPh sb="0" eb="2">
      <t>ロッカ</t>
    </rPh>
    <rPh sb="6" eb="8">
      <t>スイシツ</t>
    </rPh>
    <rPh sb="8" eb="10">
      <t>キジュン</t>
    </rPh>
    <rPh sb="10" eb="11">
      <t>チ</t>
    </rPh>
    <rPh sb="11" eb="13">
      <t>ヘンコウ</t>
    </rPh>
    <rPh sb="14" eb="15">
      <t>トモナ</t>
    </rPh>
    <rPh sb="16" eb="18">
      <t>シュウセイ</t>
    </rPh>
    <phoneticPr fontId="2"/>
  </si>
  <si>
    <t>※初期値として入力されている水質基準値は令和2年4月1日時点のものです。</t>
    <rPh sb="1" eb="4">
      <t>ショキチ</t>
    </rPh>
    <rPh sb="7" eb="9">
      <t>ニュウリョク</t>
    </rPh>
    <rPh sb="14" eb="16">
      <t>スイシツ</t>
    </rPh>
    <rPh sb="16" eb="18">
      <t>キジュン</t>
    </rPh>
    <rPh sb="18" eb="19">
      <t>アタイ</t>
    </rPh>
    <rPh sb="20" eb="22">
      <t>レイワ</t>
    </rPh>
    <rPh sb="23" eb="24">
      <t>ネン</t>
    </rPh>
    <rPh sb="25" eb="26">
      <t>ガツ</t>
    </rPh>
    <rPh sb="27" eb="28">
      <t>ニチ</t>
    </rPh>
    <rPh sb="28" eb="30">
      <t>ジテン</t>
    </rPh>
    <rPh sb="29" eb="30">
      <t>テン</t>
    </rPh>
    <phoneticPr fontId="2"/>
  </si>
  <si>
    <t>導・送・配水管のうち，布設替え［管路内配管（PIPなど）を含む］などによって当該年度に更新された管路の延長。</t>
    <rPh sb="20" eb="21">
      <t>カン</t>
    </rPh>
    <phoneticPr fontId="1"/>
  </si>
  <si>
    <t>第三者委託した浄水場の浄水施設能力</t>
    <rPh sb="7" eb="10">
      <t>ジョウスイジョウ</t>
    </rPh>
    <rPh sb="13" eb="15">
      <t>シセツ</t>
    </rPh>
    <phoneticPr fontId="1"/>
  </si>
  <si>
    <t>(Σ 給水栓の総ﾄﾘﾊﾛﾒﾀﾝ濃度⁄ 給水栓数) ⁄ 水質基準値× 100</t>
    <phoneticPr fontId="1"/>
  </si>
  <si>
    <t>(Σ 給水栓の有機物（TOC） 濃度⁄ 給水栓数) ⁄ 水質基準値× 100</t>
    <phoneticPr fontId="1"/>
  </si>
  <si>
    <t>(Σ 給水栓の当該重金属濃度⁄ 給水栓数) ⁄ 水質基準値× 100</t>
    <phoneticPr fontId="1"/>
  </si>
  <si>
    <t>(Σ 給水栓の当該無機物質濃度⁄ 給水栓数) ⁄ 水質基準値× 100</t>
    <phoneticPr fontId="1"/>
  </si>
  <si>
    <t>(Σ 給水栓の当該有機化学物質濃度⁄ 給水栓数) ⁄ 水質基準値× 100</t>
    <phoneticPr fontId="1"/>
  </si>
  <si>
    <t>(Σ 給水栓の当該消毒副生成物濃度⁄ 給水栓数) ⁄ 水質基準値× 100</t>
    <phoneticPr fontId="1"/>
  </si>
  <si>
    <t>[(資本金+剰余金+評価差額など+繰延収益)/ 負債・資本合計]× 100</t>
    <phoneticPr fontId="1"/>
  </si>
  <si>
    <t xml:space="preserve"> [固定資産/(資本金+剰余金+評価差額など+繰延収益)]× 100</t>
    <phoneticPr fontId="1"/>
  </si>
  <si>
    <t>2021.4.12</t>
    <phoneticPr fontId="2"/>
  </si>
  <si>
    <t>円</t>
    <rPh sb="0" eb="1">
      <t>エン</t>
    </rPh>
    <phoneticPr fontId="2"/>
  </si>
  <si>
    <t>Ver.6.3.1</t>
    <phoneticPr fontId="2"/>
  </si>
  <si>
    <t>固定資産使用効率</t>
    <phoneticPr fontId="1"/>
  </si>
  <si>
    <t>有形固定資産</t>
    <phoneticPr fontId="1"/>
  </si>
  <si>
    <t>　・C123「固定資産使用効率」の変数「有形固定資産」の単位を「万円」→「円」に変更。</t>
    <rPh sb="17" eb="19">
      <t>ヘンスウ</t>
    </rPh>
    <rPh sb="28" eb="30">
      <t>タンイ</t>
    </rPh>
    <rPh sb="32" eb="34">
      <t>マンエン</t>
    </rPh>
    <rPh sb="37" eb="38">
      <t>エン</t>
    </rPh>
    <rPh sb="40" eb="42">
      <t>ヘンコウ</t>
    </rPh>
    <phoneticPr fontId="2"/>
  </si>
  <si>
    <t>　・C126「料金収納率」の変数「料金納入額」及び「調停額」の単位を「千円」→「円」に変更。</t>
    <rPh sb="7" eb="9">
      <t>リョウキン</t>
    </rPh>
    <rPh sb="9" eb="11">
      <t>シュウノウ</t>
    </rPh>
    <rPh sb="11" eb="12">
      <t>リツ</t>
    </rPh>
    <rPh sb="14" eb="16">
      <t>ヘンスウ</t>
    </rPh>
    <rPh sb="17" eb="19">
      <t>リョウキン</t>
    </rPh>
    <rPh sb="19" eb="21">
      <t>ノウニュウ</t>
    </rPh>
    <rPh sb="21" eb="22">
      <t>ガク</t>
    </rPh>
    <rPh sb="23" eb="24">
      <t>オヨ</t>
    </rPh>
    <rPh sb="26" eb="28">
      <t>チョウテイ</t>
    </rPh>
    <rPh sb="28" eb="29">
      <t>ガク</t>
    </rPh>
    <rPh sb="31" eb="33">
      <t>タンイ</t>
    </rPh>
    <rPh sb="35" eb="37">
      <t>センエン</t>
    </rPh>
    <rPh sb="40" eb="41">
      <t>エン</t>
    </rPh>
    <rPh sb="43" eb="45">
      <t>ヘンコウ</t>
    </rPh>
    <phoneticPr fontId="2"/>
  </si>
  <si>
    <t>「入力」シートの単位修正（Ver.6.2の内容に修正）</t>
    <rPh sb="1" eb="3">
      <t>ニュウリョク</t>
    </rPh>
    <rPh sb="8" eb="10">
      <t>タンイ</t>
    </rPh>
    <rPh sb="10" eb="12">
      <t>シュウセイ</t>
    </rPh>
    <rPh sb="21" eb="23">
      <t>ナイヨウ</t>
    </rPh>
    <rPh sb="24" eb="26">
      <t>シュウセイ</t>
    </rPh>
    <phoneticPr fontId="2"/>
  </si>
  <si>
    <t>Ver.6.3.1</t>
    <phoneticPr fontId="2"/>
  </si>
  <si>
    <t>2021.7.30</t>
    <phoneticPr fontId="2"/>
  </si>
  <si>
    <t>2021.7.30</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</si>
</sst>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0_ "/>
    <numFmt numFmtId="178" formatCode="0.000_ "/>
    <numFmt numFmtId="179" formatCode="0.00_ "/>
    <numFmt numFmtId="180" formatCode="0.000;_ꄀ"/>
    <numFmt numFmtId="181" formatCode="#,##0.###\ "/>
    <numFmt numFmtId="182" formatCode="#,##0.#######"/>
  </numFmts>
  <fonts count="39" x14ac:knownFonts="1">
    <font>
      <sz val="10"/>
      <name val="ＭＳ ゴシック"/>
      <family val="3"/>
      <charset val="128"/>
    </font>
    <font>
      <sz val="6"/>
      <name val="ＭＳ Ｐゴシック"/>
      <family val="3"/>
      <charset val="128"/>
    </font>
    <font>
      <sz val="6"/>
      <name val="ＭＳ ゴシック"/>
      <family val="3"/>
      <charset val="128"/>
    </font>
    <font>
      <sz val="10"/>
      <name val="メイリオ"/>
      <family val="3"/>
      <charset val="128"/>
    </font>
    <font>
      <vertAlign val="superscript"/>
      <sz val="10"/>
      <name val="メイリオ"/>
      <family val="3"/>
      <charset val="128"/>
    </font>
    <font>
      <b/>
      <sz val="10"/>
      <color indexed="48"/>
      <name val="メイリオ"/>
      <family val="3"/>
      <charset val="128"/>
    </font>
    <font>
      <u/>
      <sz val="10"/>
      <color indexed="12"/>
      <name val="メイリオ"/>
      <family val="3"/>
      <charset val="128"/>
    </font>
    <font>
      <b/>
      <sz val="11"/>
      <color indexed="52"/>
      <name val="ＭＳ Ｐゴシック"/>
      <family val="3"/>
      <charset val="128"/>
    </font>
    <font>
      <sz val="11"/>
      <name val="メイリオ"/>
      <family val="3"/>
      <charset val="128"/>
    </font>
    <font>
      <b/>
      <sz val="11"/>
      <name val="メイリオ"/>
      <family val="3"/>
      <charset val="128"/>
    </font>
    <font>
      <u/>
      <sz val="10"/>
      <color theme="11"/>
      <name val="ＭＳ ゴシック"/>
      <family val="3"/>
      <charset val="128"/>
    </font>
    <font>
      <sz val="10"/>
      <name val="ＭＳ ゴシック"/>
      <family val="3"/>
      <charset val="128"/>
    </font>
    <font>
      <sz val="10"/>
      <color theme="1"/>
      <name val="メイリオ"/>
      <family val="3"/>
      <charset val="128"/>
    </font>
    <font>
      <sz val="9"/>
      <color indexed="81"/>
      <name val="ＭＳ Ｐゴシック"/>
      <family val="3"/>
      <charset val="128"/>
    </font>
    <font>
      <b/>
      <sz val="9"/>
      <color indexed="81"/>
      <name val="ＭＳ Ｐゴシック"/>
      <family val="3"/>
      <charset val="128"/>
    </font>
    <font>
      <sz val="9"/>
      <color indexed="81"/>
      <name val="メイリオ"/>
      <family val="3"/>
      <charset val="128"/>
    </font>
    <font>
      <sz val="10"/>
      <color indexed="81"/>
      <name val="メイリオ"/>
      <family val="3"/>
      <charset val="128"/>
    </font>
    <font>
      <sz val="11"/>
      <color indexed="81"/>
      <name val="メイリオ"/>
      <family val="3"/>
      <charset val="128"/>
    </font>
    <font>
      <sz val="9"/>
      <name val="メイリオ"/>
      <family val="3"/>
      <charset val="128"/>
    </font>
    <font>
      <sz val="10"/>
      <color indexed="81"/>
      <name val="ＭＳ Ｐゴシック"/>
      <family val="3"/>
      <charset val="128"/>
    </font>
    <font>
      <sz val="8"/>
      <name val="メイリオ"/>
      <family val="3"/>
      <charset val="128"/>
    </font>
    <font>
      <sz val="7"/>
      <name val="メイリオ"/>
      <family val="3"/>
      <charset val="128"/>
    </font>
    <font>
      <b/>
      <sz val="11"/>
      <color theme="8"/>
      <name val="メイリオ"/>
      <family val="3"/>
      <charset val="128"/>
    </font>
    <font>
      <u/>
      <sz val="11"/>
      <color indexed="12"/>
      <name val="メイリオ"/>
      <family val="3"/>
      <charset val="128"/>
    </font>
    <font>
      <b/>
      <sz val="11"/>
      <color indexed="19"/>
      <name val="メイリオ"/>
      <family val="3"/>
      <charset val="128"/>
    </font>
    <font>
      <u/>
      <sz val="10"/>
      <color theme="8"/>
      <name val="メイリオ"/>
      <family val="3"/>
      <charset val="128"/>
    </font>
    <font>
      <vertAlign val="superscript"/>
      <sz val="11"/>
      <name val="メイリオ"/>
      <family val="3"/>
      <charset val="128"/>
    </font>
    <font>
      <sz val="10"/>
      <color theme="0" tint="-0.499984740745262"/>
      <name val="メイリオ"/>
      <family val="3"/>
      <charset val="128"/>
    </font>
    <font>
      <sz val="14"/>
      <name val="メイリオ"/>
      <family val="3"/>
      <charset val="128"/>
    </font>
    <font>
      <vertAlign val="subscript"/>
      <sz val="11"/>
      <name val="メイリオ"/>
      <family val="3"/>
      <charset val="128"/>
    </font>
    <font>
      <vertAlign val="subscript"/>
      <sz val="10"/>
      <name val="メイリオ"/>
      <family val="3"/>
      <charset val="128"/>
    </font>
    <font>
      <vertAlign val="superscript"/>
      <sz val="9"/>
      <name val="メイリオ"/>
      <family val="3"/>
      <charset val="128"/>
    </font>
    <font>
      <b/>
      <sz val="10"/>
      <name val="メイリオ"/>
      <family val="3"/>
      <charset val="128"/>
    </font>
    <font>
      <b/>
      <sz val="24"/>
      <color rgb="FF3C3C3C"/>
      <name val="メイリオ"/>
      <family val="3"/>
      <charset val="128"/>
    </font>
    <font>
      <b/>
      <sz val="14"/>
      <color rgb="FF3C3C3C"/>
      <name val="メイリオ"/>
      <family val="3"/>
      <charset val="128"/>
    </font>
    <font>
      <b/>
      <sz val="16"/>
      <color rgb="FF3C3C3C"/>
      <name val="メイリオ"/>
      <family val="3"/>
      <charset val="128"/>
    </font>
    <font>
      <sz val="11"/>
      <color rgb="FFFF0000"/>
      <name val="メイリオ"/>
      <family val="3"/>
      <charset val="128"/>
    </font>
    <font>
      <b/>
      <sz val="16"/>
      <name val="メイリオ"/>
      <family val="3"/>
      <charset val="128"/>
    </font>
    <font>
      <b/>
      <sz val="24"/>
      <name val="メイリオ"/>
      <family val="3"/>
      <charset val="128"/>
    </font>
  </fonts>
  <fills count="8">
    <fill>
      <patternFill patternType="none"/>
    </fill>
    <fill>
      <patternFill patternType="gray125"/>
    </fill>
    <fill>
      <patternFill patternType="solid">
        <fgColor theme="5" tint="0.79998168889431442"/>
        <bgColor indexed="64"/>
      </patternFill>
    </fill>
    <fill>
      <patternFill patternType="solid">
        <fgColor theme="1"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s>
  <borders count="115">
    <border>
      <left/>
      <right/>
      <top/>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right style="hair">
        <color auto="1"/>
      </right>
      <top style="hair">
        <color auto="1"/>
      </top>
      <bottom style="hair">
        <color auto="1"/>
      </bottom>
      <diagonal/>
    </border>
    <border>
      <left/>
      <right style="hair">
        <color auto="1"/>
      </right>
      <top style="hair">
        <color auto="1"/>
      </top>
      <bottom/>
      <diagonal/>
    </border>
    <border>
      <left/>
      <right style="hair">
        <color auto="1"/>
      </right>
      <top style="thin">
        <color indexed="64"/>
      </top>
      <bottom style="hair">
        <color auto="1"/>
      </bottom>
      <diagonal/>
    </border>
    <border>
      <left style="thin">
        <color theme="1"/>
      </left>
      <right style="thin">
        <color theme="1"/>
      </right>
      <top style="thin">
        <color theme="1"/>
      </top>
      <bottom style="thin">
        <color theme="1"/>
      </bottom>
      <diagonal/>
    </border>
    <border>
      <left style="thin">
        <color theme="1"/>
      </left>
      <right style="hair">
        <color theme="1"/>
      </right>
      <top style="thin">
        <color theme="1"/>
      </top>
      <bottom style="hair">
        <color theme="1"/>
      </bottom>
      <diagonal/>
    </border>
    <border>
      <left style="hair">
        <color theme="1"/>
      </left>
      <right style="hair">
        <color theme="1"/>
      </right>
      <top style="thin">
        <color theme="1"/>
      </top>
      <bottom style="hair">
        <color theme="1"/>
      </bottom>
      <diagonal/>
    </border>
    <border>
      <left style="hair">
        <color theme="1"/>
      </left>
      <right style="thin">
        <color theme="1"/>
      </right>
      <top style="thin">
        <color theme="1"/>
      </top>
      <bottom style="hair">
        <color theme="1"/>
      </bottom>
      <diagonal/>
    </border>
    <border>
      <left style="thin">
        <color theme="1"/>
      </left>
      <right style="hair">
        <color theme="1"/>
      </right>
      <top style="hair">
        <color theme="1"/>
      </top>
      <bottom style="hair">
        <color theme="1"/>
      </bottom>
      <diagonal/>
    </border>
    <border>
      <left style="hair">
        <color theme="1"/>
      </left>
      <right style="hair">
        <color theme="1"/>
      </right>
      <top style="hair">
        <color theme="1"/>
      </top>
      <bottom style="hair">
        <color theme="1"/>
      </bottom>
      <diagonal/>
    </border>
    <border>
      <left style="hair">
        <color theme="1"/>
      </left>
      <right style="thin">
        <color theme="1"/>
      </right>
      <top style="hair">
        <color theme="1"/>
      </top>
      <bottom style="hair">
        <color theme="1"/>
      </bottom>
      <diagonal/>
    </border>
    <border>
      <left style="thin">
        <color theme="1"/>
      </left>
      <right style="hair">
        <color theme="1"/>
      </right>
      <top style="hair">
        <color theme="1"/>
      </top>
      <bottom style="thin">
        <color theme="1"/>
      </bottom>
      <diagonal/>
    </border>
    <border>
      <left style="hair">
        <color theme="1"/>
      </left>
      <right style="hair">
        <color theme="1"/>
      </right>
      <top style="hair">
        <color theme="1"/>
      </top>
      <bottom style="thin">
        <color theme="1"/>
      </bottom>
      <diagonal/>
    </border>
    <border>
      <left style="hair">
        <color theme="1"/>
      </left>
      <right style="thin">
        <color theme="1"/>
      </right>
      <top style="hair">
        <color theme="1"/>
      </top>
      <bottom style="thin">
        <color theme="1"/>
      </bottom>
      <diagonal/>
    </border>
    <border>
      <left style="hair">
        <color theme="1"/>
      </left>
      <right style="hair">
        <color theme="1"/>
      </right>
      <top/>
      <bottom style="hair">
        <color theme="1"/>
      </bottom>
      <diagonal/>
    </border>
    <border>
      <left style="hair">
        <color theme="1"/>
      </left>
      <right style="thin">
        <color theme="1"/>
      </right>
      <top/>
      <bottom style="hair">
        <color theme="1"/>
      </bottom>
      <diagonal/>
    </border>
    <border>
      <left style="thin">
        <color theme="1"/>
      </left>
      <right style="hair">
        <color theme="1"/>
      </right>
      <top/>
      <bottom style="hair">
        <color theme="1"/>
      </bottom>
      <diagonal/>
    </border>
    <border>
      <left style="hair">
        <color theme="1"/>
      </left>
      <right style="hair">
        <color theme="1"/>
      </right>
      <top style="hair">
        <color theme="1"/>
      </top>
      <bottom/>
      <diagonal/>
    </border>
    <border>
      <left style="hair">
        <color theme="1"/>
      </left>
      <right style="thin">
        <color theme="1"/>
      </right>
      <top style="hair">
        <color theme="1"/>
      </top>
      <bottom/>
      <diagonal/>
    </border>
    <border>
      <left style="hair">
        <color theme="1"/>
      </left>
      <right style="thin">
        <color theme="1"/>
      </right>
      <top style="thin">
        <color theme="1"/>
      </top>
      <bottom style="thin">
        <color theme="1"/>
      </bottom>
      <diagonal/>
    </border>
    <border>
      <left style="hair">
        <color theme="1"/>
      </left>
      <right style="hair">
        <color theme="1"/>
      </right>
      <top style="thin">
        <color theme="1"/>
      </top>
      <bottom style="thin">
        <color theme="1"/>
      </bottom>
      <diagonal/>
    </border>
    <border>
      <left style="thin">
        <color theme="1"/>
      </left>
      <right style="hair">
        <color theme="1"/>
      </right>
      <top style="thin">
        <color theme="1"/>
      </top>
      <bottom/>
      <diagonal/>
    </border>
    <border>
      <left style="hair">
        <color theme="1"/>
      </left>
      <right style="hair">
        <color theme="1"/>
      </right>
      <top style="thin">
        <color theme="1"/>
      </top>
      <bottom/>
      <diagonal/>
    </border>
    <border>
      <left style="hair">
        <color theme="1"/>
      </left>
      <right style="thin">
        <color theme="1"/>
      </right>
      <top style="thin">
        <color theme="1"/>
      </top>
      <bottom/>
      <diagonal/>
    </border>
    <border>
      <left style="thin">
        <color theme="1"/>
      </left>
      <right style="hair">
        <color theme="1"/>
      </right>
      <top style="thin">
        <color theme="1"/>
      </top>
      <bottom style="thin">
        <color theme="1"/>
      </bottom>
      <diagonal/>
    </border>
    <border>
      <left style="hair">
        <color theme="1"/>
      </left>
      <right/>
      <top style="thin">
        <color theme="1"/>
      </top>
      <bottom/>
      <diagonal/>
    </border>
    <border>
      <left style="hair">
        <color theme="1"/>
      </left>
      <right/>
      <top style="thin">
        <color theme="1"/>
      </top>
      <bottom style="hair">
        <color theme="1"/>
      </bottom>
      <diagonal/>
    </border>
    <border>
      <left style="hair">
        <color theme="1"/>
      </left>
      <right/>
      <top style="hair">
        <color theme="1"/>
      </top>
      <bottom style="hair">
        <color theme="1"/>
      </bottom>
      <diagonal/>
    </border>
    <border>
      <left style="hair">
        <color theme="1"/>
      </left>
      <right/>
      <top style="hair">
        <color theme="1"/>
      </top>
      <bottom/>
      <diagonal/>
    </border>
    <border>
      <left style="hair">
        <color theme="1"/>
      </left>
      <right/>
      <top style="hair">
        <color theme="1"/>
      </top>
      <bottom style="thin">
        <color theme="1"/>
      </bottom>
      <diagonal/>
    </border>
    <border>
      <left style="hair">
        <color theme="1"/>
      </left>
      <right/>
      <top style="thin">
        <color theme="1"/>
      </top>
      <bottom style="thin">
        <color theme="1"/>
      </bottom>
      <diagonal/>
    </border>
    <border>
      <left style="hair">
        <color theme="1"/>
      </left>
      <right/>
      <top/>
      <bottom style="hair">
        <color theme="1"/>
      </bottom>
      <diagonal/>
    </border>
    <border>
      <left/>
      <right style="hair">
        <color theme="1"/>
      </right>
      <top style="thin">
        <color theme="1"/>
      </top>
      <bottom/>
      <diagonal/>
    </border>
    <border>
      <left/>
      <right style="hair">
        <color theme="1"/>
      </right>
      <top style="thin">
        <color theme="1"/>
      </top>
      <bottom style="hair">
        <color theme="1"/>
      </bottom>
      <diagonal/>
    </border>
    <border>
      <left/>
      <right style="hair">
        <color theme="1"/>
      </right>
      <top style="hair">
        <color theme="1"/>
      </top>
      <bottom style="hair">
        <color theme="1"/>
      </bottom>
      <diagonal/>
    </border>
    <border>
      <left/>
      <right style="hair">
        <color theme="1"/>
      </right>
      <top style="hair">
        <color theme="1"/>
      </top>
      <bottom/>
      <diagonal/>
    </border>
    <border>
      <left/>
      <right style="hair">
        <color theme="1"/>
      </right>
      <top style="hair">
        <color theme="1"/>
      </top>
      <bottom style="thin">
        <color theme="1"/>
      </bottom>
      <diagonal/>
    </border>
    <border>
      <left/>
      <right style="hair">
        <color theme="1"/>
      </right>
      <top style="thin">
        <color theme="1"/>
      </top>
      <bottom style="thin">
        <color theme="1"/>
      </bottom>
      <diagonal/>
    </border>
    <border>
      <left/>
      <right style="hair">
        <color theme="1"/>
      </right>
      <top/>
      <bottom style="hair">
        <color theme="1"/>
      </bottom>
      <diagonal/>
    </border>
    <border>
      <left style="thin">
        <color theme="1"/>
      </left>
      <right style="thin">
        <color theme="1"/>
      </right>
      <top style="thin">
        <color theme="1"/>
      </top>
      <bottom/>
      <diagonal/>
    </border>
    <border>
      <left style="thin">
        <color theme="1"/>
      </left>
      <right style="thin">
        <color theme="1"/>
      </right>
      <top style="thin">
        <color theme="1"/>
      </top>
      <bottom style="hair">
        <color theme="1"/>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diagonal/>
    </border>
    <border>
      <left style="thin">
        <color theme="1"/>
      </left>
      <right style="thin">
        <color theme="1"/>
      </right>
      <top style="hair">
        <color theme="1"/>
      </top>
      <bottom style="thin">
        <color theme="1"/>
      </bottom>
      <diagonal/>
    </border>
    <border>
      <left/>
      <right style="thin">
        <color theme="1"/>
      </right>
      <top style="thin">
        <color theme="1"/>
      </top>
      <bottom style="thin">
        <color theme="1"/>
      </bottom>
      <diagonal/>
    </border>
    <border>
      <left/>
      <right style="thin">
        <color theme="1"/>
      </right>
      <top style="thin">
        <color theme="1"/>
      </top>
      <bottom/>
      <diagonal/>
    </border>
    <border>
      <left/>
      <right/>
      <top style="thin">
        <color theme="1"/>
      </top>
      <bottom style="thin">
        <color theme="1"/>
      </bottom>
      <diagonal/>
    </border>
    <border>
      <left style="thin">
        <color auto="1"/>
      </left>
      <right style="hair">
        <color auto="1"/>
      </right>
      <top style="thin">
        <color theme="1"/>
      </top>
      <bottom style="hair">
        <color auto="1"/>
      </bottom>
      <diagonal/>
    </border>
    <border>
      <left style="hair">
        <color auto="1"/>
      </left>
      <right style="hair">
        <color auto="1"/>
      </right>
      <top style="thin">
        <color theme="1"/>
      </top>
      <bottom style="hair">
        <color auto="1"/>
      </bottom>
      <diagonal/>
    </border>
    <border>
      <left style="hair">
        <color auto="1"/>
      </left>
      <right style="thin">
        <color auto="1"/>
      </right>
      <top style="thin">
        <color theme="1"/>
      </top>
      <bottom style="hair">
        <color auto="1"/>
      </bottom>
      <diagonal/>
    </border>
    <border>
      <left style="thin">
        <color auto="1"/>
      </left>
      <right style="hair">
        <color auto="1"/>
      </right>
      <top style="thin">
        <color theme="1"/>
      </top>
      <bottom/>
      <diagonal/>
    </border>
    <border>
      <left style="hair">
        <color auto="1"/>
      </left>
      <right style="hair">
        <color auto="1"/>
      </right>
      <top style="thin">
        <color theme="1"/>
      </top>
      <bottom/>
      <diagonal/>
    </border>
    <border>
      <left style="hair">
        <color auto="1"/>
      </left>
      <right style="thin">
        <color auto="1"/>
      </right>
      <top style="thin">
        <color theme="1"/>
      </top>
      <bottom/>
      <diagonal/>
    </border>
    <border>
      <left style="thin">
        <color auto="1"/>
      </left>
      <right style="hair">
        <color auto="1"/>
      </right>
      <top style="thin">
        <color theme="1"/>
      </top>
      <bottom style="thin">
        <color auto="1"/>
      </bottom>
      <diagonal/>
    </border>
    <border>
      <left style="hair">
        <color auto="1"/>
      </left>
      <right style="hair">
        <color auto="1"/>
      </right>
      <top style="thin">
        <color theme="1"/>
      </top>
      <bottom style="thin">
        <color auto="1"/>
      </bottom>
      <diagonal/>
    </border>
    <border>
      <left style="hair">
        <color auto="1"/>
      </left>
      <right style="thin">
        <color auto="1"/>
      </right>
      <top style="thin">
        <color theme="1"/>
      </top>
      <bottom style="thin">
        <color auto="1"/>
      </bottom>
      <diagonal/>
    </border>
    <border>
      <left/>
      <right style="hair">
        <color auto="1"/>
      </right>
      <top style="thin">
        <color theme="1"/>
      </top>
      <bottom/>
      <diagonal/>
    </border>
    <border>
      <left/>
      <right style="hair">
        <color auto="1"/>
      </right>
      <top style="thin">
        <color theme="1"/>
      </top>
      <bottom style="hair">
        <color auto="1"/>
      </bottom>
      <diagonal/>
    </border>
    <border>
      <left style="hair">
        <color auto="1"/>
      </left>
      <right style="thin">
        <color theme="1"/>
      </right>
      <top style="thin">
        <color auto="1"/>
      </top>
      <bottom style="hair">
        <color auto="1"/>
      </bottom>
      <diagonal/>
    </border>
    <border>
      <left style="hair">
        <color auto="1"/>
      </left>
      <right style="thin">
        <color theme="1"/>
      </right>
      <top style="hair">
        <color auto="1"/>
      </top>
      <bottom/>
      <diagonal/>
    </border>
    <border>
      <left style="hair">
        <color auto="1"/>
      </left>
      <right style="thin">
        <color theme="1"/>
      </right>
      <top style="thin">
        <color theme="1"/>
      </top>
      <bottom/>
      <diagonal/>
    </border>
    <border>
      <left style="hair">
        <color auto="1"/>
      </left>
      <right style="thin">
        <color theme="1"/>
      </right>
      <top style="thin">
        <color theme="1"/>
      </top>
      <bottom style="hair">
        <color auto="1"/>
      </bottom>
      <diagonal/>
    </border>
    <border>
      <left style="hair">
        <color auto="1"/>
      </left>
      <right style="thin">
        <color theme="1"/>
      </right>
      <top style="hair">
        <color auto="1"/>
      </top>
      <bottom style="hair">
        <color auto="1"/>
      </bottom>
      <diagonal/>
    </border>
    <border>
      <left/>
      <right style="hair">
        <color auto="1"/>
      </right>
      <top style="thin">
        <color theme="1"/>
      </top>
      <bottom style="thin">
        <color auto="1"/>
      </bottom>
      <diagonal/>
    </border>
    <border>
      <left style="thin">
        <color theme="1"/>
      </left>
      <right style="hair">
        <color auto="1"/>
      </right>
      <top style="thin">
        <color indexed="64"/>
      </top>
      <bottom style="hair">
        <color auto="1"/>
      </bottom>
      <diagonal/>
    </border>
    <border>
      <left style="thin">
        <color theme="1"/>
      </left>
      <right style="hair">
        <color auto="1"/>
      </right>
      <top style="hair">
        <color auto="1"/>
      </top>
      <bottom/>
      <diagonal/>
    </border>
    <border>
      <left style="thin">
        <color theme="1"/>
      </left>
      <right style="hair">
        <color auto="1"/>
      </right>
      <top style="thin">
        <color theme="1"/>
      </top>
      <bottom/>
      <diagonal/>
    </border>
    <border>
      <left style="thin">
        <color theme="1"/>
      </left>
      <right style="hair">
        <color auto="1"/>
      </right>
      <top style="thin">
        <color theme="1"/>
      </top>
      <bottom style="hair">
        <color auto="1"/>
      </bottom>
      <diagonal/>
    </border>
    <border>
      <left style="thin">
        <color theme="1"/>
      </left>
      <right style="hair">
        <color auto="1"/>
      </right>
      <top style="hair">
        <color auto="1"/>
      </top>
      <bottom style="hair">
        <color auto="1"/>
      </bottom>
      <diagonal/>
    </border>
    <border>
      <left style="thin">
        <color theme="1"/>
      </left>
      <right style="hair">
        <color auto="1"/>
      </right>
      <top style="thin">
        <color theme="1"/>
      </top>
      <bottom style="thin">
        <color auto="1"/>
      </bottom>
      <diagonal/>
    </border>
    <border>
      <left style="hair">
        <color auto="1"/>
      </left>
      <right style="thin">
        <color theme="1"/>
      </right>
      <top style="thin">
        <color theme="1"/>
      </top>
      <bottom style="thin">
        <color auto="1"/>
      </bottom>
      <diagonal/>
    </border>
    <border diagonalUp="1" diagonalDown="1">
      <left style="thin">
        <color theme="1"/>
      </left>
      <right style="thin">
        <color theme="1"/>
      </right>
      <top style="thin">
        <color theme="1"/>
      </top>
      <bottom style="hair">
        <color theme="1"/>
      </bottom>
      <diagonal style="hair">
        <color theme="1"/>
      </diagonal>
    </border>
    <border diagonalUp="1" diagonalDown="1">
      <left style="thin">
        <color theme="1"/>
      </left>
      <right style="thin">
        <color theme="1"/>
      </right>
      <top style="hair">
        <color theme="1"/>
      </top>
      <bottom style="hair">
        <color theme="1"/>
      </bottom>
      <diagonal style="hair">
        <color theme="1"/>
      </diagonal>
    </border>
    <border>
      <left style="hair">
        <color theme="1"/>
      </left>
      <right style="hair">
        <color theme="1"/>
      </right>
      <top/>
      <bottom/>
      <diagonal/>
    </border>
    <border>
      <left style="hair">
        <color theme="1"/>
      </left>
      <right style="hair">
        <color theme="1"/>
      </right>
      <top/>
      <bottom style="thin">
        <color theme="1"/>
      </bottom>
      <diagonal/>
    </border>
    <border>
      <left style="thin">
        <color theme="1"/>
      </left>
      <right style="thin">
        <color theme="1"/>
      </right>
      <top/>
      <bottom style="hair">
        <color theme="1"/>
      </bottom>
      <diagonal/>
    </border>
    <border>
      <left style="thin">
        <color theme="1"/>
      </left>
      <right style="thin">
        <color theme="1"/>
      </right>
      <top/>
      <bottom style="thin">
        <color theme="1"/>
      </bottom>
      <diagonal/>
    </border>
    <border>
      <left style="thin">
        <color theme="1"/>
      </left>
      <right style="thin">
        <color theme="1"/>
      </right>
      <top/>
      <bottom/>
      <diagonal/>
    </border>
    <border>
      <left/>
      <right style="hair">
        <color theme="1"/>
      </right>
      <top/>
      <bottom/>
      <diagonal/>
    </border>
    <border>
      <left style="hair">
        <color theme="1"/>
      </left>
      <right style="thin">
        <color theme="1"/>
      </right>
      <top/>
      <bottom/>
      <diagonal/>
    </border>
    <border>
      <left style="thin">
        <color theme="1"/>
      </left>
      <right style="hair">
        <color theme="1"/>
      </right>
      <top/>
      <bottom/>
      <diagonal/>
    </border>
    <border>
      <left style="thin">
        <color theme="1"/>
      </left>
      <right style="hair">
        <color theme="1"/>
      </right>
      <top/>
      <bottom style="thin">
        <color theme="1"/>
      </bottom>
      <diagonal/>
    </border>
    <border>
      <left/>
      <right style="hair">
        <color theme="1"/>
      </right>
      <top style="hair">
        <color theme="1"/>
      </top>
      <bottom style="hair">
        <color indexed="64"/>
      </bottom>
      <diagonal/>
    </border>
    <border>
      <left style="hair">
        <color theme="1"/>
      </left>
      <right style="hair">
        <color theme="1"/>
      </right>
      <top style="hair">
        <color theme="1"/>
      </top>
      <bottom style="hair">
        <color indexed="64"/>
      </bottom>
      <diagonal/>
    </border>
    <border>
      <left style="hair">
        <color theme="1"/>
      </left>
      <right style="thin">
        <color theme="1"/>
      </right>
      <top style="hair">
        <color theme="1"/>
      </top>
      <bottom style="hair">
        <color indexed="64"/>
      </bottom>
      <diagonal/>
    </border>
    <border>
      <left/>
      <right style="thin">
        <color theme="1"/>
      </right>
      <top/>
      <bottom/>
      <diagonal/>
    </border>
    <border>
      <left style="hair">
        <color theme="1"/>
      </left>
      <right style="thin">
        <color indexed="64"/>
      </right>
      <top style="thin">
        <color theme="1"/>
      </top>
      <bottom/>
      <diagonal/>
    </border>
    <border>
      <left style="hair">
        <color theme="1"/>
      </left>
      <right style="thin">
        <color indexed="64"/>
      </right>
      <top/>
      <bottom/>
      <diagonal/>
    </border>
    <border>
      <left style="hair">
        <color theme="1"/>
      </left>
      <right style="thin">
        <color indexed="64"/>
      </right>
      <top/>
      <bottom style="thin">
        <color theme="1"/>
      </bottom>
      <diagonal/>
    </border>
    <border>
      <left style="thin">
        <color indexed="64"/>
      </left>
      <right style="thin">
        <color theme="1"/>
      </right>
      <top style="hair">
        <color theme="1"/>
      </top>
      <bottom style="hair">
        <color indexed="64"/>
      </bottom>
      <diagonal/>
    </border>
    <border>
      <left/>
      <right/>
      <top style="hair">
        <color auto="1"/>
      </top>
      <bottom style="hair">
        <color auto="1"/>
      </bottom>
      <diagonal/>
    </border>
    <border>
      <left style="thin">
        <color theme="1"/>
      </left>
      <right style="thin">
        <color theme="1"/>
      </right>
      <top style="thin">
        <color indexed="64"/>
      </top>
      <bottom/>
      <diagonal/>
    </border>
    <border>
      <left style="thin">
        <color theme="1"/>
      </left>
      <right style="thin">
        <color theme="1"/>
      </right>
      <top/>
      <bottom style="thin">
        <color indexed="64"/>
      </bottom>
      <diagonal/>
    </border>
    <border>
      <left style="thin">
        <color theme="1"/>
      </left>
      <right style="thin">
        <color theme="1"/>
      </right>
      <top style="thin">
        <color theme="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62">
    <xf numFmtId="0" fontId="0" fillId="0" borderId="0">
      <alignment vertical="center"/>
    </xf>
    <xf numFmtId="0" fontId="25" fillId="0" borderId="0" applyNumberFormat="0" applyFill="0" applyBorder="0" applyAlignment="0" applyProtection="0">
      <alignment vertical="top"/>
      <protection locked="0"/>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38" fontId="11" fillId="0" borderId="0" applyFont="0" applyFill="0" applyBorder="0" applyAlignment="0" applyProtection="0">
      <alignment vertical="center"/>
    </xf>
  </cellStyleXfs>
  <cellXfs count="361">
    <xf numFmtId="0" fontId="0" fillId="0" borderId="0" xfId="0">
      <alignment vertical="center"/>
    </xf>
    <xf numFmtId="0" fontId="3" fillId="0" borderId="0" xfId="0" applyFont="1" applyFill="1" applyBorder="1">
      <alignment vertical="center"/>
    </xf>
    <xf numFmtId="0" fontId="8" fillId="0" borderId="0" xfId="0" applyFont="1" applyBorder="1" applyAlignment="1" applyProtection="1">
      <alignment horizontal="center" vertical="center" wrapText="1"/>
      <protection locked="0"/>
    </xf>
    <xf numFmtId="0" fontId="8" fillId="0" borderId="0" xfId="0" applyFont="1" applyBorder="1" applyProtection="1">
      <alignment vertical="center"/>
      <protection locked="0"/>
    </xf>
    <xf numFmtId="0" fontId="8" fillId="0" borderId="0" xfId="0" applyFont="1" applyBorder="1" applyAlignment="1" applyProtection="1">
      <alignment vertical="center" wrapText="1"/>
      <protection locked="0"/>
    </xf>
    <xf numFmtId="0" fontId="8" fillId="0" borderId="0" xfId="0" applyFont="1" applyFill="1" applyBorder="1" applyAlignment="1" applyProtection="1">
      <alignment vertical="center" wrapText="1"/>
      <protection locked="0"/>
    </xf>
    <xf numFmtId="0" fontId="20" fillId="0" borderId="0" xfId="0" applyFont="1" applyBorder="1" applyAlignment="1" applyProtection="1">
      <alignment horizontal="center" vertical="center" wrapText="1"/>
      <protection locked="0"/>
    </xf>
    <xf numFmtId="0" fontId="8" fillId="0" borderId="0" xfId="0" applyFont="1" applyFill="1" applyBorder="1" applyAlignment="1" applyProtection="1">
      <alignment horizontal="center" vertical="center" wrapText="1"/>
      <protection locked="0"/>
    </xf>
    <xf numFmtId="0" fontId="3" fillId="0" borderId="0" xfId="0" applyFont="1" applyBorder="1" applyAlignment="1" applyProtection="1">
      <alignment vertical="center" wrapText="1"/>
      <protection locked="0"/>
    </xf>
    <xf numFmtId="0" fontId="3" fillId="5" borderId="0" xfId="0" applyFont="1" applyFill="1" applyProtection="1">
      <alignment vertical="center"/>
      <protection locked="0"/>
    </xf>
    <xf numFmtId="0" fontId="3" fillId="0" borderId="0" xfId="0" applyFont="1" applyProtection="1">
      <alignment vertical="center"/>
      <protection locked="0"/>
    </xf>
    <xf numFmtId="0" fontId="3" fillId="0" borderId="0" xfId="0" applyFont="1" applyAlignment="1" applyProtection="1">
      <alignment horizontal="left" vertical="center"/>
      <protection locked="0"/>
    </xf>
    <xf numFmtId="0" fontId="3" fillId="0" borderId="0" xfId="0" applyFont="1" applyAlignment="1" applyProtection="1">
      <alignment horizontal="center" vertical="center"/>
      <protection locked="0"/>
    </xf>
    <xf numFmtId="180" fontId="3" fillId="0" borderId="1" xfId="0" applyNumberFormat="1" applyFont="1" applyBorder="1" applyProtection="1">
      <alignment vertical="center"/>
    </xf>
    <xf numFmtId="0" fontId="3" fillId="0" borderId="0" xfId="0" applyFont="1" applyFill="1" applyBorder="1" applyAlignment="1" applyProtection="1">
      <alignment horizontal="center" vertical="center"/>
      <protection locked="0"/>
    </xf>
    <xf numFmtId="0" fontId="3" fillId="0" borderId="0" xfId="0" applyFont="1" applyFill="1" applyBorder="1" applyProtection="1">
      <alignment vertical="center"/>
      <protection locked="0"/>
    </xf>
    <xf numFmtId="0" fontId="3" fillId="0" borderId="0" xfId="0" applyFont="1" applyBorder="1" applyProtection="1">
      <alignment vertical="center"/>
      <protection locked="0"/>
    </xf>
    <xf numFmtId="0" fontId="3" fillId="0" borderId="0" xfId="0" applyFont="1" applyFill="1" applyBorder="1" applyAlignment="1" applyProtection="1">
      <alignment horizontal="left" vertical="center" wrapText="1"/>
      <protection locked="0"/>
    </xf>
    <xf numFmtId="0" fontId="3" fillId="0" borderId="0" xfId="0" applyFont="1" applyFill="1" applyBorder="1" applyAlignment="1" applyProtection="1">
      <alignment vertical="center" wrapText="1"/>
      <protection locked="0"/>
    </xf>
    <xf numFmtId="0" fontId="3" fillId="0" borderId="0" xfId="0" applyFont="1" applyFill="1" applyBorder="1" applyAlignment="1" applyProtection="1">
      <alignment horizontal="center" vertical="center" wrapText="1"/>
      <protection locked="0"/>
    </xf>
    <xf numFmtId="0" fontId="18" fillId="0" borderId="0" xfId="0" applyFont="1" applyFill="1" applyBorder="1" applyProtection="1">
      <alignment vertical="center"/>
      <protection locked="0"/>
    </xf>
    <xf numFmtId="0" fontId="3" fillId="0" borderId="0" xfId="0" applyFont="1" applyFill="1">
      <alignment vertical="center"/>
    </xf>
    <xf numFmtId="0" fontId="12" fillId="0" borderId="10" xfId="0" applyFont="1" applyFill="1" applyBorder="1">
      <alignment vertical="center"/>
    </xf>
    <xf numFmtId="0" fontId="12" fillId="0" borderId="11" xfId="0" applyFont="1" applyFill="1" applyBorder="1">
      <alignment vertical="center"/>
    </xf>
    <xf numFmtId="0" fontId="12" fillId="0" borderId="12" xfId="0" applyFont="1" applyFill="1" applyBorder="1">
      <alignment vertical="center"/>
    </xf>
    <xf numFmtId="0" fontId="12" fillId="0" borderId="13" xfId="0" applyFont="1" applyFill="1" applyBorder="1">
      <alignment vertical="center"/>
    </xf>
    <xf numFmtId="0" fontId="12" fillId="0" borderId="0" xfId="0" applyFont="1" applyFill="1" applyBorder="1">
      <alignment vertical="center"/>
    </xf>
    <xf numFmtId="0" fontId="12" fillId="0" borderId="14" xfId="0" applyFont="1" applyFill="1" applyBorder="1">
      <alignment vertical="center"/>
    </xf>
    <xf numFmtId="0" fontId="12" fillId="0" borderId="15" xfId="0" applyFont="1" applyFill="1" applyBorder="1">
      <alignment vertical="center"/>
    </xf>
    <xf numFmtId="0" fontId="12" fillId="0" borderId="16" xfId="0" applyFont="1" applyFill="1" applyBorder="1">
      <alignment vertical="center"/>
    </xf>
    <xf numFmtId="0" fontId="12" fillId="0" borderId="17" xfId="0" applyFont="1" applyFill="1" applyBorder="1">
      <alignment vertical="center"/>
    </xf>
    <xf numFmtId="0" fontId="8" fillId="0" borderId="0" xfId="0" applyFont="1" applyFill="1">
      <alignment vertical="center"/>
    </xf>
    <xf numFmtId="0" fontId="5" fillId="0" borderId="0" xfId="0" applyFont="1" applyFill="1">
      <alignment vertical="center"/>
    </xf>
    <xf numFmtId="0" fontId="6" fillId="0" borderId="0" xfId="1" applyFont="1" applyFill="1" applyAlignment="1" applyProtection="1">
      <alignment vertical="center"/>
    </xf>
    <xf numFmtId="0" fontId="23" fillId="0" borderId="0" xfId="1" applyFont="1" applyFill="1" applyAlignment="1" applyProtection="1">
      <alignment vertical="center"/>
    </xf>
    <xf numFmtId="0" fontId="24" fillId="0" borderId="0" xfId="0" applyFont="1" applyFill="1">
      <alignment vertical="center"/>
    </xf>
    <xf numFmtId="0" fontId="3" fillId="0" borderId="0" xfId="0" applyFont="1" applyFill="1" applyAlignment="1">
      <alignment horizontal="center" vertical="center"/>
    </xf>
    <xf numFmtId="0" fontId="3" fillId="0" borderId="0" xfId="0" applyFont="1" applyFill="1" applyAlignment="1">
      <alignment vertical="center" wrapText="1"/>
    </xf>
    <xf numFmtId="0" fontId="28" fillId="0" borderId="0" xfId="0" applyFont="1" applyFill="1">
      <alignment vertical="center"/>
    </xf>
    <xf numFmtId="0" fontId="3" fillId="4" borderId="8" xfId="0" applyFont="1" applyFill="1" applyBorder="1" applyAlignment="1" applyProtection="1">
      <alignment horizontal="center" vertical="center" wrapText="1"/>
      <protection locked="0"/>
    </xf>
    <xf numFmtId="0" fontId="3" fillId="0" borderId="26" xfId="0" applyFont="1" applyFill="1" applyBorder="1" applyAlignment="1" applyProtection="1">
      <alignment vertical="center" wrapText="1"/>
      <protection locked="0"/>
    </xf>
    <xf numFmtId="0" fontId="18" fillId="0" borderId="26" xfId="0" applyFont="1" applyFill="1" applyBorder="1" applyAlignment="1" applyProtection="1">
      <alignment vertical="center" wrapText="1"/>
      <protection locked="0"/>
    </xf>
    <xf numFmtId="0" fontId="3" fillId="0" borderId="27" xfId="0" applyFont="1" applyFill="1" applyBorder="1" applyAlignment="1" applyProtection="1">
      <alignment horizontal="center" vertical="center"/>
      <protection locked="0"/>
    </xf>
    <xf numFmtId="0" fontId="3" fillId="2" borderId="26" xfId="0" applyFont="1" applyFill="1" applyBorder="1" applyAlignment="1" applyProtection="1">
      <alignment vertical="center" wrapText="1"/>
    </xf>
    <xf numFmtId="0" fontId="3" fillId="0" borderId="26" xfId="0" applyFont="1" applyBorder="1" applyProtection="1">
      <alignment vertical="center"/>
      <protection locked="0"/>
    </xf>
    <xf numFmtId="0" fontId="3" fillId="0" borderId="27" xfId="0" applyFont="1" applyBorder="1" applyAlignment="1" applyProtection="1">
      <alignment horizontal="center" vertical="center"/>
      <protection locked="0"/>
    </xf>
    <xf numFmtId="0" fontId="18" fillId="0" borderId="26" xfId="0" applyFont="1" applyBorder="1" applyProtection="1">
      <alignment vertical="center"/>
      <protection locked="0"/>
    </xf>
    <xf numFmtId="0" fontId="3" fillId="0" borderId="29" xfId="0" applyFont="1" applyFill="1" applyBorder="1" applyAlignment="1" applyProtection="1">
      <alignment vertical="center" wrapText="1"/>
      <protection locked="0"/>
    </xf>
    <xf numFmtId="0" fontId="3" fillId="0" borderId="30" xfId="0" applyFont="1" applyFill="1" applyBorder="1" applyAlignment="1" applyProtection="1">
      <alignment horizontal="center" vertical="center"/>
      <protection locked="0"/>
    </xf>
    <xf numFmtId="0" fontId="3" fillId="0" borderId="32" xfId="0" applyFont="1" applyFill="1" applyBorder="1" applyAlignment="1" applyProtection="1">
      <alignment horizontal="center" vertical="center"/>
      <protection locked="0"/>
    </xf>
    <xf numFmtId="0" fontId="3" fillId="0" borderId="34" xfId="0" applyFont="1" applyFill="1" applyBorder="1" applyAlignment="1" applyProtection="1">
      <alignment vertical="center" wrapText="1"/>
      <protection locked="0"/>
    </xf>
    <xf numFmtId="0" fontId="3" fillId="0" borderId="35" xfId="0" applyFont="1" applyFill="1" applyBorder="1" applyAlignment="1" applyProtection="1">
      <alignment horizontal="center" vertical="center"/>
      <protection locked="0"/>
    </xf>
    <xf numFmtId="0" fontId="3" fillId="0" borderId="23" xfId="0" applyFont="1" applyFill="1" applyBorder="1" applyAlignment="1" applyProtection="1">
      <alignment vertical="center" wrapText="1"/>
      <protection locked="0"/>
    </xf>
    <xf numFmtId="0" fontId="3" fillId="0" borderId="24" xfId="0" applyFont="1" applyFill="1" applyBorder="1" applyAlignment="1" applyProtection="1">
      <alignment horizontal="center" vertical="center"/>
      <protection locked="0"/>
    </xf>
    <xf numFmtId="0" fontId="18" fillId="0" borderId="34" xfId="0" applyFont="1" applyFill="1" applyBorder="1" applyAlignment="1" applyProtection="1">
      <alignment vertical="center" wrapText="1"/>
      <protection locked="0"/>
    </xf>
    <xf numFmtId="0" fontId="18" fillId="0" borderId="23" xfId="0" applyFont="1" applyFill="1" applyBorder="1" applyAlignment="1" applyProtection="1">
      <alignment vertical="center" wrapText="1"/>
      <protection locked="0"/>
    </xf>
    <xf numFmtId="0" fontId="18" fillId="0" borderId="29" xfId="0" applyFont="1" applyFill="1" applyBorder="1" applyAlignment="1" applyProtection="1">
      <alignment vertical="center" wrapText="1"/>
      <protection locked="0"/>
    </xf>
    <xf numFmtId="0" fontId="21" fillId="0" borderId="37" xfId="0" applyFont="1" applyFill="1" applyBorder="1" applyAlignment="1" applyProtection="1">
      <alignment horizontal="center" vertical="center" wrapText="1"/>
      <protection locked="0"/>
    </xf>
    <xf numFmtId="0" fontId="3" fillId="0" borderId="37" xfId="0" applyFont="1" applyFill="1" applyBorder="1" applyAlignment="1" applyProtection="1">
      <alignment vertical="center" wrapText="1"/>
      <protection locked="0"/>
    </xf>
    <xf numFmtId="0" fontId="18" fillId="0" borderId="37" xfId="0" applyFont="1" applyFill="1" applyBorder="1" applyAlignment="1" applyProtection="1">
      <alignment vertical="center" wrapText="1"/>
      <protection locked="0"/>
    </xf>
    <xf numFmtId="0" fontId="3" fillId="0" borderId="36" xfId="0" applyFont="1" applyFill="1" applyBorder="1" applyAlignment="1" applyProtection="1">
      <alignment horizontal="center" vertical="center"/>
      <protection locked="0"/>
    </xf>
    <xf numFmtId="0" fontId="3" fillId="2" borderId="34" xfId="0" applyFont="1" applyFill="1" applyBorder="1" applyAlignment="1" applyProtection="1">
      <alignment vertical="center" wrapText="1"/>
    </xf>
    <xf numFmtId="0" fontId="3" fillId="4" borderId="38" xfId="0" applyFont="1" applyFill="1" applyBorder="1" applyAlignment="1" applyProtection="1">
      <alignment horizontal="center" vertical="center"/>
      <protection locked="0"/>
    </xf>
    <xf numFmtId="0" fontId="3" fillId="4" borderId="39" xfId="0" applyFont="1" applyFill="1" applyBorder="1" applyAlignment="1" applyProtection="1">
      <alignment horizontal="center" vertical="center"/>
      <protection locked="0"/>
    </xf>
    <xf numFmtId="0" fontId="8" fillId="4" borderId="39" xfId="0" applyFont="1" applyFill="1" applyBorder="1" applyAlignment="1" applyProtection="1">
      <alignment horizontal="center" vertical="center"/>
      <protection locked="0"/>
    </xf>
    <xf numFmtId="0" fontId="8" fillId="4" borderId="39" xfId="0" applyFont="1" applyFill="1" applyBorder="1" applyAlignment="1" applyProtection="1">
      <alignment horizontal="center" vertical="center" wrapText="1"/>
      <protection locked="0"/>
    </xf>
    <xf numFmtId="0" fontId="8" fillId="4" borderId="40" xfId="0" applyFont="1" applyFill="1" applyBorder="1" applyAlignment="1" applyProtection="1">
      <alignment horizontal="center" vertical="center"/>
      <protection locked="0"/>
    </xf>
    <xf numFmtId="0" fontId="8" fillId="4" borderId="42" xfId="0" applyFont="1" applyFill="1" applyBorder="1" applyAlignment="1" applyProtection="1">
      <alignment horizontal="center" vertical="center" wrapText="1"/>
      <protection locked="0"/>
    </xf>
    <xf numFmtId="0" fontId="3" fillId="0" borderId="43" xfId="0" applyFont="1" applyFill="1" applyBorder="1" applyAlignment="1" applyProtection="1">
      <alignment horizontal="left" vertical="center" wrapText="1"/>
      <protection locked="0"/>
    </xf>
    <xf numFmtId="0" fontId="3" fillId="0" borderId="44" xfId="0" applyFont="1" applyFill="1" applyBorder="1" applyAlignment="1" applyProtection="1">
      <alignment horizontal="left" vertical="center" wrapText="1"/>
      <protection locked="0"/>
    </xf>
    <xf numFmtId="0" fontId="3" fillId="0" borderId="45" xfId="0" applyFont="1" applyFill="1" applyBorder="1" applyAlignment="1" applyProtection="1">
      <alignment horizontal="left" vertical="center" wrapText="1"/>
      <protection locked="0"/>
    </xf>
    <xf numFmtId="0" fontId="3" fillId="0" borderId="46" xfId="0" applyFont="1" applyFill="1" applyBorder="1" applyAlignment="1" applyProtection="1">
      <alignment horizontal="left" vertical="center" wrapText="1"/>
      <protection locked="0"/>
    </xf>
    <xf numFmtId="0" fontId="3" fillId="0" borderId="47" xfId="0" applyFont="1" applyFill="1" applyBorder="1" applyAlignment="1" applyProtection="1">
      <alignment horizontal="left" vertical="center" wrapText="1"/>
      <protection locked="0"/>
    </xf>
    <xf numFmtId="0" fontId="3" fillId="0" borderId="44" xfId="0" applyFont="1" applyBorder="1" applyProtection="1">
      <alignment vertical="center"/>
      <protection locked="0"/>
    </xf>
    <xf numFmtId="0" fontId="3" fillId="0" borderId="48" xfId="0" applyFont="1" applyFill="1" applyBorder="1" applyAlignment="1" applyProtection="1">
      <alignment horizontal="left" vertical="center" wrapText="1"/>
      <protection locked="0"/>
    </xf>
    <xf numFmtId="0" fontId="8" fillId="4" borderId="49" xfId="0" applyFont="1" applyFill="1" applyBorder="1" applyAlignment="1" applyProtection="1">
      <alignment horizontal="center" vertical="center" wrapText="1"/>
      <protection locked="0"/>
    </xf>
    <xf numFmtId="0" fontId="3" fillId="0" borderId="50" xfId="0" applyFont="1" applyFill="1" applyBorder="1" applyAlignment="1" applyProtection="1">
      <alignment horizontal="center" vertical="center" wrapText="1"/>
      <protection locked="0"/>
    </xf>
    <xf numFmtId="0" fontId="3" fillId="0" borderId="51" xfId="0" applyFont="1" applyFill="1" applyBorder="1" applyAlignment="1" applyProtection="1">
      <alignment horizontal="center" vertical="center" wrapText="1"/>
      <protection locked="0"/>
    </xf>
    <xf numFmtId="0" fontId="3" fillId="0" borderId="52" xfId="0" applyFont="1" applyFill="1" applyBorder="1" applyAlignment="1" applyProtection="1">
      <alignment horizontal="center" vertical="center" wrapText="1"/>
      <protection locked="0"/>
    </xf>
    <xf numFmtId="0" fontId="3" fillId="0" borderId="53" xfId="0" applyFont="1" applyFill="1" applyBorder="1" applyAlignment="1" applyProtection="1">
      <alignment horizontal="center" vertical="center" wrapText="1"/>
      <protection locked="0"/>
    </xf>
    <xf numFmtId="0" fontId="3" fillId="0" borderId="54" xfId="0" applyFont="1" applyFill="1" applyBorder="1" applyAlignment="1" applyProtection="1">
      <alignment horizontal="center" vertical="center" wrapText="1"/>
      <protection locked="0"/>
    </xf>
    <xf numFmtId="0" fontId="3" fillId="0" borderId="51" xfId="0" applyFont="1" applyBorder="1" applyAlignment="1" applyProtection="1">
      <alignment horizontal="center" vertical="center" wrapText="1"/>
      <protection locked="0"/>
    </xf>
    <xf numFmtId="0" fontId="3" fillId="0" borderId="55" xfId="0" applyFont="1" applyFill="1" applyBorder="1" applyAlignment="1" applyProtection="1">
      <alignment horizontal="center" vertical="center" wrapText="1"/>
      <protection locked="0"/>
    </xf>
    <xf numFmtId="0" fontId="8" fillId="4" borderId="56" xfId="0" applyFont="1" applyFill="1" applyBorder="1" applyAlignment="1" applyProtection="1">
      <alignment horizontal="center" vertical="center" wrapText="1"/>
      <protection locked="0"/>
    </xf>
    <xf numFmtId="179" fontId="3" fillId="2" borderId="57" xfId="0" applyNumberFormat="1" applyFont="1" applyFill="1" applyBorder="1" applyAlignment="1" applyProtection="1">
      <alignment horizontal="center" vertical="center" wrapText="1"/>
    </xf>
    <xf numFmtId="177" fontId="3" fillId="2" borderId="58" xfId="0" applyNumberFormat="1" applyFont="1" applyFill="1" applyBorder="1" applyAlignment="1" applyProtection="1">
      <alignment horizontal="center" vertical="center" wrapText="1"/>
    </xf>
    <xf numFmtId="178" fontId="3" fillId="2" borderId="59" xfId="0" applyNumberFormat="1" applyFont="1" applyFill="1" applyBorder="1" applyAlignment="1" applyProtection="1">
      <alignment horizontal="center" vertical="center" wrapText="1"/>
    </xf>
    <xf numFmtId="0" fontId="3" fillId="2" borderId="57" xfId="0" applyNumberFormat="1" applyFont="1" applyFill="1" applyBorder="1" applyAlignment="1" applyProtection="1">
      <alignment horizontal="center" vertical="center" wrapText="1"/>
    </xf>
    <xf numFmtId="177" fontId="3" fillId="2" borderId="60" xfId="0" applyNumberFormat="1" applyFont="1" applyFill="1" applyBorder="1" applyAlignment="1" applyProtection="1">
      <alignment horizontal="center" vertical="center" wrapText="1"/>
    </xf>
    <xf numFmtId="177" fontId="3" fillId="2" borderId="21" xfId="0" applyNumberFormat="1" applyFont="1" applyFill="1" applyBorder="1" applyAlignment="1" applyProtection="1">
      <alignment horizontal="center" vertical="center" wrapText="1"/>
    </xf>
    <xf numFmtId="177" fontId="3" fillId="2" borderId="57" xfId="0" applyNumberFormat="1" applyFont="1" applyFill="1" applyBorder="1" applyAlignment="1" applyProtection="1">
      <alignment horizontal="center" vertical="center" wrapText="1"/>
    </xf>
    <xf numFmtId="179" fontId="3" fillId="2" borderId="58" xfId="0" applyNumberFormat="1" applyFont="1" applyFill="1" applyBorder="1" applyAlignment="1" applyProtection="1">
      <alignment horizontal="center" vertical="center" wrapText="1"/>
    </xf>
    <xf numFmtId="176" fontId="3" fillId="2" borderId="58" xfId="0" applyNumberFormat="1" applyFont="1" applyFill="1" applyBorder="1" applyAlignment="1" applyProtection="1">
      <alignment horizontal="center" vertical="center" wrapText="1"/>
    </xf>
    <xf numFmtId="177" fontId="3" fillId="2" borderId="59" xfId="0" applyNumberFormat="1" applyFont="1" applyFill="1" applyBorder="1" applyAlignment="1" applyProtection="1">
      <alignment horizontal="center" vertical="center" wrapText="1"/>
    </xf>
    <xf numFmtId="178" fontId="3" fillId="2" borderId="58" xfId="0" applyNumberFormat="1" applyFont="1" applyFill="1" applyBorder="1" applyAlignment="1" applyProtection="1">
      <alignment horizontal="center" vertical="center" wrapText="1"/>
    </xf>
    <xf numFmtId="178" fontId="3" fillId="2" borderId="60" xfId="0" applyNumberFormat="1" applyFont="1" applyFill="1" applyBorder="1" applyAlignment="1" applyProtection="1">
      <alignment horizontal="center" vertical="center" wrapText="1"/>
    </xf>
    <xf numFmtId="38" fontId="3" fillId="2" borderId="58" xfId="161" applyFont="1" applyFill="1" applyBorder="1" applyAlignment="1" applyProtection="1">
      <alignment horizontal="center" vertical="center" wrapText="1"/>
    </xf>
    <xf numFmtId="38" fontId="3" fillId="2" borderId="60" xfId="161" applyFont="1" applyFill="1" applyBorder="1" applyAlignment="1" applyProtection="1">
      <alignment horizontal="center" vertical="center" wrapText="1"/>
    </xf>
    <xf numFmtId="178" fontId="3" fillId="2" borderId="57" xfId="0" applyNumberFormat="1" applyFont="1" applyFill="1" applyBorder="1" applyAlignment="1" applyProtection="1">
      <alignment horizontal="center" vertical="center" wrapText="1"/>
    </xf>
    <xf numFmtId="179" fontId="3" fillId="2" borderId="60" xfId="0" applyNumberFormat="1" applyFont="1" applyFill="1" applyBorder="1" applyAlignment="1" applyProtection="1">
      <alignment horizontal="center" vertical="center" wrapText="1"/>
    </xf>
    <xf numFmtId="0" fontId="18" fillId="0" borderId="31" xfId="0" applyFont="1" applyFill="1" applyBorder="1" applyAlignment="1" applyProtection="1">
      <alignment vertical="center" wrapText="1"/>
      <protection locked="0"/>
    </xf>
    <xf numFmtId="0" fontId="3" fillId="0" borderId="26" xfId="0" applyFont="1" applyBorder="1" applyAlignment="1" applyProtection="1">
      <alignment vertical="center" wrapText="1"/>
      <protection locked="0"/>
    </xf>
    <xf numFmtId="0" fontId="3" fillId="0" borderId="27" xfId="0" applyFont="1" applyBorder="1" applyAlignment="1" applyProtection="1">
      <alignment vertical="center" wrapText="1"/>
      <protection locked="0"/>
    </xf>
    <xf numFmtId="0" fontId="3" fillId="3" borderId="26" xfId="0" applyFont="1" applyFill="1" applyBorder="1" applyAlignment="1" applyProtection="1">
      <alignment vertical="center" wrapText="1"/>
      <protection locked="0"/>
    </xf>
    <xf numFmtId="0" fontId="25" fillId="3" borderId="27" xfId="1" applyFill="1" applyBorder="1" applyAlignment="1" applyProtection="1">
      <alignment vertical="center" wrapText="1"/>
      <protection locked="0"/>
    </xf>
    <xf numFmtId="0" fontId="3" fillId="0" borderId="27" xfId="0" applyFont="1" applyFill="1" applyBorder="1" applyAlignment="1" applyProtection="1">
      <alignment vertical="center" wrapText="1"/>
      <protection locked="0"/>
    </xf>
    <xf numFmtId="0" fontId="3" fillId="3" borderId="29" xfId="0" applyFont="1" applyFill="1" applyBorder="1" applyAlignment="1" applyProtection="1">
      <alignment vertical="center" wrapText="1"/>
      <protection locked="0"/>
    </xf>
    <xf numFmtId="0" fontId="25" fillId="3" borderId="30" xfId="1" applyFill="1" applyBorder="1" applyAlignment="1" applyProtection="1">
      <alignment vertical="center" wrapText="1"/>
      <protection locked="0"/>
    </xf>
    <xf numFmtId="0" fontId="8" fillId="4" borderId="40" xfId="0" applyFont="1" applyFill="1" applyBorder="1" applyAlignment="1" applyProtection="1">
      <alignment horizontal="center" vertical="center" wrapText="1"/>
      <protection locked="0"/>
    </xf>
    <xf numFmtId="0" fontId="3" fillId="0" borderId="23" xfId="0" applyFont="1" applyBorder="1" applyAlignment="1" applyProtection="1">
      <alignment vertical="center" wrapText="1"/>
      <protection locked="0"/>
    </xf>
    <xf numFmtId="0" fontId="3" fillId="0" borderId="24" xfId="0" applyFont="1" applyBorder="1" applyAlignment="1" applyProtection="1">
      <alignment vertical="center" wrapText="1"/>
      <protection locked="0"/>
    </xf>
    <xf numFmtId="0" fontId="3" fillId="0" borderId="34" xfId="0" applyFont="1" applyBorder="1" applyAlignment="1" applyProtection="1">
      <alignment vertical="center" wrapText="1"/>
      <protection locked="0"/>
    </xf>
    <xf numFmtId="0" fontId="3" fillId="0" borderId="35" xfId="0" applyFont="1" applyBorder="1" applyAlignment="1" applyProtection="1">
      <alignment vertical="center" wrapText="1"/>
      <protection locked="0"/>
    </xf>
    <xf numFmtId="0" fontId="3" fillId="0" borderId="39" xfId="0" applyFont="1" applyBorder="1" applyAlignment="1" applyProtection="1">
      <alignment vertical="center" wrapText="1"/>
      <protection locked="0"/>
    </xf>
    <xf numFmtId="0" fontId="3" fillId="0" borderId="40" xfId="0" applyFont="1" applyBorder="1" applyAlignment="1" applyProtection="1">
      <alignment vertical="center" wrapText="1"/>
      <protection locked="0"/>
    </xf>
    <xf numFmtId="0" fontId="3" fillId="3" borderId="34" xfId="0" applyFont="1" applyFill="1" applyBorder="1" applyAlignment="1" applyProtection="1">
      <alignment vertical="center" wrapText="1"/>
      <protection locked="0"/>
    </xf>
    <xf numFmtId="0" fontId="25" fillId="3" borderId="35" xfId="1" applyFill="1" applyBorder="1" applyAlignment="1" applyProtection="1">
      <alignment vertical="center" wrapText="1"/>
      <protection locked="0"/>
    </xf>
    <xf numFmtId="0" fontId="3" fillId="3" borderId="23" xfId="0" applyFont="1" applyFill="1" applyBorder="1" applyAlignment="1" applyProtection="1">
      <alignment vertical="center" wrapText="1"/>
      <protection locked="0"/>
    </xf>
    <xf numFmtId="0" fontId="25" fillId="3" borderId="24" xfId="1" applyFill="1" applyBorder="1" applyAlignment="1" applyProtection="1">
      <alignment vertical="center" wrapText="1"/>
      <protection locked="0"/>
    </xf>
    <xf numFmtId="0" fontId="9" fillId="0" borderId="21" xfId="0" applyFont="1" applyBorder="1" applyAlignment="1" applyProtection="1">
      <alignment vertical="center"/>
      <protection locked="0"/>
    </xf>
    <xf numFmtId="0" fontId="9" fillId="0" borderId="21" xfId="0" applyFont="1" applyBorder="1" applyAlignment="1" applyProtection="1">
      <alignment vertical="center" wrapText="1"/>
      <protection locked="0"/>
    </xf>
    <xf numFmtId="0" fontId="3" fillId="0" borderId="61" xfId="0" applyFont="1" applyBorder="1" applyAlignment="1" applyProtection="1">
      <alignment horizontal="center" vertical="center" wrapText="1"/>
      <protection locked="0"/>
    </xf>
    <xf numFmtId="0" fontId="25" fillId="3" borderId="35" xfId="1" applyFont="1" applyFill="1" applyBorder="1" applyAlignment="1" applyProtection="1">
      <alignment vertical="center" wrapText="1"/>
      <protection locked="0"/>
    </xf>
    <xf numFmtId="0" fontId="8" fillId="4" borderId="41" xfId="0" applyFont="1" applyFill="1" applyBorder="1" applyAlignment="1" applyProtection="1">
      <alignment horizontal="center" vertical="center" wrapText="1"/>
      <protection locked="0"/>
    </xf>
    <xf numFmtId="0" fontId="3" fillId="0" borderId="35" xfId="0" applyFont="1" applyFill="1" applyBorder="1" applyAlignment="1" applyProtection="1">
      <alignment vertical="center" wrapText="1"/>
      <protection locked="0"/>
    </xf>
    <xf numFmtId="0" fontId="8" fillId="0" borderId="24" xfId="0" applyFont="1" applyBorder="1" applyAlignment="1" applyProtection="1">
      <alignment vertical="center" wrapText="1"/>
      <protection locked="0"/>
    </xf>
    <xf numFmtId="0" fontId="3" fillId="0" borderId="24" xfId="0" applyFont="1" applyFill="1" applyBorder="1" applyAlignment="1" applyProtection="1">
      <alignment vertical="center" wrapText="1"/>
      <protection locked="0"/>
    </xf>
    <xf numFmtId="0" fontId="3" fillId="5" borderId="34" xfId="0" applyFont="1" applyFill="1" applyBorder="1" applyAlignment="1" applyProtection="1">
      <alignment vertical="center" wrapText="1"/>
      <protection locked="0"/>
    </xf>
    <xf numFmtId="0" fontId="3" fillId="3" borderId="39" xfId="0" applyFont="1" applyFill="1" applyBorder="1" applyAlignment="1" applyProtection="1">
      <alignment vertical="center" wrapText="1"/>
      <protection locked="0"/>
    </xf>
    <xf numFmtId="0" fontId="25" fillId="3" borderId="40" xfId="1" applyFill="1" applyBorder="1" applyAlignment="1" applyProtection="1">
      <alignment vertical="center" wrapText="1"/>
      <protection locked="0"/>
    </xf>
    <xf numFmtId="0" fontId="3" fillId="0" borderId="29" xfId="0" applyFont="1" applyBorder="1" applyAlignment="1" applyProtection="1">
      <alignment vertical="center" wrapText="1"/>
      <protection locked="0"/>
    </xf>
    <xf numFmtId="0" fontId="3" fillId="0" borderId="30" xfId="0" applyFont="1" applyBorder="1" applyAlignment="1" applyProtection="1">
      <alignment vertical="center" wrapText="1"/>
      <protection locked="0"/>
    </xf>
    <xf numFmtId="0" fontId="9" fillId="0" borderId="54" xfId="0" applyFont="1" applyBorder="1" applyAlignment="1" applyProtection="1">
      <alignment vertical="center" wrapText="1"/>
      <protection locked="0"/>
    </xf>
    <xf numFmtId="0" fontId="9" fillId="0" borderId="47" xfId="0" applyFont="1" applyBorder="1" applyAlignment="1" applyProtection="1">
      <alignment vertical="center" wrapText="1"/>
      <protection locked="0"/>
    </xf>
    <xf numFmtId="0" fontId="9" fillId="0" borderId="61" xfId="0" applyFont="1" applyBorder="1" applyAlignment="1" applyProtection="1">
      <alignment vertical="center" wrapText="1"/>
      <protection locked="0"/>
    </xf>
    <xf numFmtId="0" fontId="8" fillId="4" borderId="63"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3" fillId="0" borderId="62" xfId="0" applyFont="1" applyBorder="1" applyAlignment="1" applyProtection="1">
      <alignment horizontal="center" vertical="center" wrapText="1"/>
      <protection locked="0"/>
    </xf>
    <xf numFmtId="0" fontId="8" fillId="0" borderId="41"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protection locked="0"/>
    </xf>
    <xf numFmtId="0" fontId="8" fillId="0" borderId="50" xfId="0" applyFont="1" applyBorder="1" applyAlignment="1" applyProtection="1">
      <alignment horizontal="center" vertical="center" wrapText="1"/>
      <protection locked="0"/>
    </xf>
    <xf numFmtId="0" fontId="8" fillId="0" borderId="52" xfId="0" applyFont="1" applyBorder="1" applyAlignment="1" applyProtection="1">
      <alignment horizontal="center" vertical="center" wrapText="1"/>
      <protection locked="0"/>
    </xf>
    <xf numFmtId="0" fontId="8" fillId="0" borderId="51" xfId="0" applyFont="1" applyBorder="1" applyAlignment="1" applyProtection="1">
      <alignment horizontal="center" vertical="center" wrapText="1"/>
      <protection locked="0"/>
    </xf>
    <xf numFmtId="0" fontId="8" fillId="0" borderId="53" xfId="0" applyFont="1" applyBorder="1" applyAlignment="1" applyProtection="1">
      <alignment horizontal="center" vertical="center" wrapText="1"/>
      <protection locked="0"/>
    </xf>
    <xf numFmtId="0" fontId="8" fillId="0" borderId="49" xfId="0" applyFont="1" applyBorder="1" applyAlignment="1" applyProtection="1">
      <alignment horizontal="center" vertical="center" wrapText="1"/>
      <protection locked="0"/>
    </xf>
    <xf numFmtId="0" fontId="8" fillId="3" borderId="52" xfId="0" applyFont="1" applyFill="1" applyBorder="1" applyAlignment="1" applyProtection="1">
      <alignment horizontal="center" vertical="center" wrapText="1"/>
      <protection locked="0"/>
    </xf>
    <xf numFmtId="0" fontId="8" fillId="3" borderId="50" xfId="0" applyFont="1" applyFill="1" applyBorder="1" applyAlignment="1" applyProtection="1">
      <alignment horizontal="center" vertical="center" wrapText="1"/>
      <protection locked="0"/>
    </xf>
    <xf numFmtId="181" fontId="8" fillId="0" borderId="52" xfId="161" applyNumberFormat="1" applyFont="1" applyFill="1" applyBorder="1" applyAlignment="1" applyProtection="1">
      <alignment horizontal="center" vertical="center" wrapText="1"/>
      <protection locked="0"/>
    </xf>
    <xf numFmtId="181" fontId="8" fillId="0" borderId="50" xfId="161" applyNumberFormat="1" applyFont="1" applyFill="1" applyBorder="1" applyAlignment="1" applyProtection="1">
      <alignment horizontal="center" vertical="center" wrapText="1"/>
      <protection locked="0"/>
    </xf>
    <xf numFmtId="181" fontId="8" fillId="3" borderId="52" xfId="161" applyNumberFormat="1" applyFont="1" applyFill="1" applyBorder="1" applyAlignment="1" applyProtection="1">
      <alignment horizontal="center" vertical="center" wrapText="1"/>
      <protection locked="0"/>
    </xf>
    <xf numFmtId="181" fontId="8" fillId="3" borderId="50" xfId="161" applyNumberFormat="1" applyFont="1" applyFill="1" applyBorder="1" applyAlignment="1" applyProtection="1">
      <alignment horizontal="center" vertical="center" wrapText="1"/>
      <protection locked="0"/>
    </xf>
    <xf numFmtId="181" fontId="8" fillId="0" borderId="51" xfId="161" applyNumberFormat="1" applyFont="1" applyFill="1" applyBorder="1" applyAlignment="1" applyProtection="1">
      <alignment horizontal="center" vertical="center" wrapText="1"/>
      <protection locked="0"/>
    </xf>
    <xf numFmtId="0" fontId="8" fillId="5" borderId="52" xfId="0" applyFont="1" applyFill="1" applyBorder="1" applyAlignment="1" applyProtection="1">
      <alignment horizontal="center" vertical="center" wrapText="1"/>
      <protection locked="0"/>
    </xf>
    <xf numFmtId="0" fontId="8" fillId="0" borderId="50" xfId="0" applyFont="1" applyFill="1" applyBorder="1" applyAlignment="1" applyProtection="1">
      <alignment horizontal="center" vertical="center" wrapText="1"/>
      <protection locked="0"/>
    </xf>
    <xf numFmtId="0" fontId="8" fillId="0" borderId="51" xfId="0" applyFont="1" applyFill="1" applyBorder="1" applyAlignment="1" applyProtection="1">
      <alignment horizontal="center" vertical="center" wrapText="1"/>
      <protection locked="0"/>
    </xf>
    <xf numFmtId="0" fontId="8" fillId="0" borderId="52" xfId="0" applyFont="1" applyFill="1" applyBorder="1" applyAlignment="1" applyProtection="1">
      <alignment horizontal="center" vertical="center" wrapText="1"/>
      <protection locked="0"/>
    </xf>
    <xf numFmtId="0" fontId="8" fillId="3" borderId="51" xfId="0" applyFont="1" applyFill="1" applyBorder="1" applyAlignment="1" applyProtection="1">
      <alignment horizontal="center" vertical="center" wrapText="1"/>
      <protection locked="0"/>
    </xf>
    <xf numFmtId="0" fontId="8" fillId="3" borderId="49" xfId="0" applyFont="1" applyFill="1" applyBorder="1" applyAlignment="1" applyProtection="1">
      <alignment horizontal="center" vertical="center" wrapText="1"/>
      <protection locked="0"/>
    </xf>
    <xf numFmtId="0" fontId="8" fillId="3" borderId="53" xfId="0" applyFont="1" applyFill="1" applyBorder="1" applyAlignment="1" applyProtection="1">
      <alignment horizontal="center" vertical="center" wrapText="1"/>
      <protection locked="0"/>
    </xf>
    <xf numFmtId="0" fontId="8" fillId="0" borderId="57" xfId="0" applyFont="1" applyBorder="1" applyAlignment="1" applyProtection="1">
      <alignment vertical="center" wrapText="1"/>
      <protection locked="0"/>
    </xf>
    <xf numFmtId="0" fontId="8" fillId="0" borderId="59" xfId="0" applyFont="1" applyBorder="1" applyAlignment="1" applyProtection="1">
      <alignment vertical="center" wrapText="1"/>
      <protection locked="0"/>
    </xf>
    <xf numFmtId="0" fontId="8" fillId="0" borderId="58" xfId="0" applyFont="1" applyBorder="1" applyAlignment="1" applyProtection="1">
      <alignment vertical="center" wrapText="1"/>
      <protection locked="0"/>
    </xf>
    <xf numFmtId="0" fontId="8" fillId="0" borderId="60" xfId="0" applyFont="1" applyBorder="1" applyAlignment="1" applyProtection="1">
      <alignment vertical="center" wrapText="1"/>
      <protection locked="0"/>
    </xf>
    <xf numFmtId="0" fontId="8" fillId="0" borderId="56" xfId="0" applyFont="1" applyBorder="1" applyAlignment="1" applyProtection="1">
      <alignment vertical="center" wrapText="1"/>
      <protection locked="0"/>
    </xf>
    <xf numFmtId="0" fontId="8" fillId="3" borderId="59" xfId="0" applyFont="1" applyFill="1" applyBorder="1" applyAlignment="1" applyProtection="1">
      <alignment vertical="center" wrapText="1"/>
      <protection locked="0"/>
    </xf>
    <xf numFmtId="0" fontId="8" fillId="3" borderId="57" xfId="0" applyFont="1" applyFill="1" applyBorder="1" applyAlignment="1" applyProtection="1">
      <alignment vertical="center" wrapText="1"/>
      <protection locked="0"/>
    </xf>
    <xf numFmtId="0" fontId="8" fillId="0" borderId="59" xfId="0" applyFont="1" applyFill="1" applyBorder="1" applyAlignment="1" applyProtection="1">
      <alignment vertical="center" wrapText="1"/>
      <protection locked="0"/>
    </xf>
    <xf numFmtId="0" fontId="8" fillId="5" borderId="59" xfId="0" applyFont="1" applyFill="1" applyBorder="1" applyAlignment="1" applyProtection="1">
      <alignment vertical="center" wrapText="1"/>
      <protection locked="0"/>
    </xf>
    <xf numFmtId="0" fontId="8" fillId="0" borderId="57" xfId="0" applyFont="1" applyFill="1" applyBorder="1" applyAlignment="1" applyProtection="1">
      <alignment vertical="center" wrapText="1"/>
      <protection locked="0"/>
    </xf>
    <xf numFmtId="0" fontId="8" fillId="0" borderId="58" xfId="0" applyFont="1" applyFill="1" applyBorder="1" applyAlignment="1" applyProtection="1">
      <alignment vertical="center" wrapText="1"/>
      <protection locked="0"/>
    </xf>
    <xf numFmtId="0" fontId="8" fillId="3" borderId="58" xfId="0" applyFont="1" applyFill="1" applyBorder="1" applyAlignment="1" applyProtection="1">
      <alignment vertical="center" wrapText="1"/>
      <protection locked="0"/>
    </xf>
    <xf numFmtId="0" fontId="8" fillId="0" borderId="56" xfId="0" applyFont="1" applyBorder="1" applyProtection="1">
      <alignment vertical="center"/>
      <protection locked="0"/>
    </xf>
    <xf numFmtId="0" fontId="8" fillId="3" borderId="56" xfId="0" applyFont="1" applyFill="1" applyBorder="1" applyAlignment="1" applyProtection="1">
      <alignment vertical="center" wrapText="1"/>
      <protection locked="0"/>
    </xf>
    <xf numFmtId="0" fontId="8" fillId="3" borderId="60" xfId="0" applyFont="1" applyFill="1" applyBorder="1" applyAlignment="1" applyProtection="1">
      <alignment vertical="center" wrapText="1"/>
      <protection locked="0"/>
    </xf>
    <xf numFmtId="0" fontId="3" fillId="0" borderId="3" xfId="0" applyNumberFormat="1" applyFont="1" applyBorder="1" applyAlignment="1" applyProtection="1">
      <alignment horizontal="center" vertical="center"/>
    </xf>
    <xf numFmtId="180" fontId="3" fillId="0" borderId="65" xfId="0" applyNumberFormat="1" applyFont="1" applyBorder="1" applyProtection="1">
      <alignment vertical="center"/>
    </xf>
    <xf numFmtId="0" fontId="3" fillId="0" borderId="67" xfId="0" applyFont="1" applyBorder="1" applyAlignment="1" applyProtection="1">
      <alignment horizontal="center" vertical="center"/>
      <protection locked="0"/>
    </xf>
    <xf numFmtId="180" fontId="3" fillId="0" borderId="68" xfId="0" applyNumberFormat="1" applyFont="1" applyBorder="1" applyProtection="1">
      <alignment vertical="center"/>
    </xf>
    <xf numFmtId="0" fontId="3" fillId="0" borderId="69" xfId="0" applyNumberFormat="1" applyFont="1" applyBorder="1" applyAlignment="1" applyProtection="1">
      <alignment horizontal="center" vertical="center"/>
      <protection locked="0"/>
    </xf>
    <xf numFmtId="0" fontId="3" fillId="0" borderId="66" xfId="0" applyNumberFormat="1" applyFont="1" applyBorder="1" applyAlignment="1" applyProtection="1">
      <alignment horizontal="center" vertical="center"/>
    </xf>
    <xf numFmtId="180" fontId="3" fillId="0" borderId="8" xfId="0" applyNumberFormat="1" applyFont="1" applyBorder="1" applyProtection="1">
      <alignment vertical="center"/>
    </xf>
    <xf numFmtId="0" fontId="3" fillId="0" borderId="9" xfId="0" applyNumberFormat="1" applyFont="1" applyBorder="1" applyAlignment="1" applyProtection="1">
      <alignment horizontal="center" vertical="center"/>
    </xf>
    <xf numFmtId="0" fontId="3" fillId="0" borderId="70" xfId="0" applyFont="1" applyBorder="1" applyAlignment="1" applyProtection="1">
      <alignment horizontal="center" vertical="center"/>
      <protection locked="0"/>
    </xf>
    <xf numFmtId="180" fontId="3" fillId="0" borderId="71" xfId="0" applyNumberFormat="1" applyFont="1" applyFill="1" applyBorder="1" applyProtection="1">
      <alignment vertical="center"/>
    </xf>
    <xf numFmtId="0" fontId="3" fillId="0" borderId="72" xfId="0" applyNumberFormat="1"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77" xfId="0" applyFont="1" applyFill="1" applyBorder="1" applyAlignment="1" applyProtection="1">
      <alignment horizontal="left" vertical="center" wrapText="1"/>
      <protection locked="0"/>
    </xf>
    <xf numFmtId="0" fontId="3" fillId="0" borderId="78" xfId="0" applyFont="1" applyFill="1" applyBorder="1" applyAlignment="1" applyProtection="1">
      <alignment horizontal="left" vertical="center" wrapText="1"/>
      <protection locked="0"/>
    </xf>
    <xf numFmtId="0" fontId="3" fillId="0" borderId="79" xfId="0" applyFont="1" applyFill="1" applyBorder="1" applyAlignment="1" applyProtection="1">
      <alignment horizontal="left" vertical="center" wrapText="1"/>
      <protection locked="0"/>
    </xf>
    <xf numFmtId="0" fontId="3" fillId="0" borderId="76" xfId="0" applyFont="1" applyFill="1" applyBorder="1" applyAlignment="1" applyProtection="1">
      <alignment horizontal="left" vertical="center" wrapText="1"/>
      <protection locked="0"/>
    </xf>
    <xf numFmtId="0" fontId="3" fillId="0" borderId="83" xfId="0" applyFont="1" applyFill="1" applyBorder="1" applyAlignment="1" applyProtection="1">
      <alignment horizontal="center" vertical="center" wrapText="1"/>
      <protection locked="0"/>
    </xf>
    <xf numFmtId="0" fontId="3" fillId="0" borderId="77" xfId="0" applyFont="1" applyFill="1" applyBorder="1" applyAlignment="1" applyProtection="1">
      <alignment horizontal="center" vertical="center" wrapText="1"/>
      <protection locked="0"/>
    </xf>
    <xf numFmtId="176" fontId="3" fillId="0" borderId="77" xfId="0" applyNumberFormat="1" applyFont="1" applyFill="1" applyBorder="1" applyAlignment="1" applyProtection="1">
      <alignment horizontal="center" vertical="center" wrapText="1"/>
      <protection locked="0"/>
    </xf>
    <xf numFmtId="0" fontId="3" fillId="0" borderId="84" xfId="0" applyFont="1" applyFill="1" applyBorder="1" applyAlignment="1" applyProtection="1">
      <alignment horizontal="center" vertical="center" wrapText="1"/>
      <protection locked="0"/>
    </xf>
    <xf numFmtId="0" fontId="3" fillId="0" borderId="78" xfId="0" applyFont="1" applyFill="1" applyBorder="1" applyAlignment="1" applyProtection="1">
      <alignment horizontal="center" vertical="center" wrapText="1"/>
      <protection locked="0"/>
    </xf>
    <xf numFmtId="0" fontId="3" fillId="0" borderId="85" xfId="0" applyFont="1" applyFill="1" applyBorder="1" applyAlignment="1" applyProtection="1">
      <alignment horizontal="center" vertical="center" wrapText="1"/>
      <protection locked="0"/>
    </xf>
    <xf numFmtId="0" fontId="3" fillId="0" borderId="79" xfId="0" applyFont="1" applyFill="1" applyBorder="1" applyAlignment="1" applyProtection="1">
      <alignment horizontal="center" vertical="center" wrapText="1"/>
      <protection locked="0"/>
    </xf>
    <xf numFmtId="0" fontId="3" fillId="0" borderId="82" xfId="0" applyFont="1" applyFill="1" applyBorder="1" applyAlignment="1" applyProtection="1">
      <alignment horizontal="center" vertical="center" wrapText="1"/>
      <protection locked="0"/>
    </xf>
    <xf numFmtId="0" fontId="3" fillId="0" borderId="76" xfId="0" applyFont="1" applyFill="1" applyBorder="1" applyAlignment="1" applyProtection="1">
      <alignment horizontal="center" vertical="center" wrapText="1"/>
      <protection locked="0"/>
    </xf>
    <xf numFmtId="0" fontId="3" fillId="0" borderId="83" xfId="0" applyFont="1" applyBorder="1" applyAlignment="1" applyProtection="1">
      <alignment horizontal="center" vertical="center"/>
      <protection locked="0"/>
    </xf>
    <xf numFmtId="0" fontId="3" fillId="0" borderId="77" xfId="0" applyFont="1" applyFill="1" applyBorder="1" applyAlignment="1" applyProtection="1">
      <alignment horizontal="center" vertical="center"/>
      <protection locked="0"/>
    </xf>
    <xf numFmtId="0" fontId="3" fillId="0" borderId="73" xfId="0" applyNumberFormat="1" applyFont="1" applyBorder="1" applyProtection="1">
      <alignment vertical="center"/>
    </xf>
    <xf numFmtId="0" fontId="3" fillId="0" borderId="74" xfId="0" applyNumberFormat="1" applyFont="1" applyBorder="1" applyProtection="1">
      <alignment vertical="center"/>
    </xf>
    <xf numFmtId="0" fontId="3" fillId="0" borderId="18" xfId="0" applyNumberFormat="1" applyFont="1" applyBorder="1" applyProtection="1">
      <alignment vertical="center"/>
    </xf>
    <xf numFmtId="0" fontId="3" fillId="0" borderId="19" xfId="0" applyNumberFormat="1" applyFont="1" applyBorder="1" applyProtection="1">
      <alignment vertical="center"/>
    </xf>
    <xf numFmtId="0" fontId="3" fillId="0" borderId="80" xfId="0" applyNumberFormat="1" applyFont="1" applyBorder="1" applyProtection="1">
      <alignment vertical="center"/>
    </xf>
    <xf numFmtId="0" fontId="3" fillId="4" borderId="82" xfId="0" applyFont="1" applyFill="1" applyBorder="1" applyAlignment="1" applyProtection="1">
      <alignment horizontal="center" vertical="center" wrapText="1"/>
      <protection locked="0"/>
    </xf>
    <xf numFmtId="0" fontId="3" fillId="4" borderId="76" xfId="0" applyFont="1" applyFill="1" applyBorder="1" applyAlignment="1" applyProtection="1">
      <alignment horizontal="center" vertical="center" wrapText="1"/>
      <protection locked="0"/>
    </xf>
    <xf numFmtId="0" fontId="3" fillId="0" borderId="58" xfId="0" applyFont="1" applyFill="1" applyBorder="1" applyAlignment="1">
      <alignment vertical="center" wrapText="1"/>
    </xf>
    <xf numFmtId="0" fontId="9" fillId="4" borderId="56" xfId="0" applyFont="1" applyFill="1" applyBorder="1" applyAlignment="1" applyProtection="1">
      <alignment horizontal="center" vertical="center" wrapText="1"/>
      <protection locked="0"/>
    </xf>
    <xf numFmtId="0" fontId="3" fillId="6" borderId="57" xfId="0" applyFont="1" applyFill="1" applyBorder="1" applyAlignment="1" applyProtection="1">
      <alignment horizontal="center" vertical="center" wrapText="1"/>
    </xf>
    <xf numFmtId="0" fontId="8" fillId="4" borderId="49" xfId="0" applyFont="1" applyFill="1" applyBorder="1" applyAlignment="1" applyProtection="1">
      <alignment horizontal="center" vertical="center"/>
      <protection locked="0"/>
    </xf>
    <xf numFmtId="0" fontId="3" fillId="0" borderId="50" xfId="0" applyFont="1" applyFill="1" applyBorder="1" applyAlignment="1" applyProtection="1">
      <alignment horizontal="center" vertical="center"/>
      <protection locked="0"/>
    </xf>
    <xf numFmtId="0" fontId="3" fillId="0" borderId="51" xfId="0" applyFont="1" applyFill="1" applyBorder="1" applyAlignment="1" applyProtection="1">
      <alignment horizontal="center" vertical="center"/>
      <protection locked="0"/>
    </xf>
    <xf numFmtId="0" fontId="3" fillId="0" borderId="52" xfId="0" applyFont="1" applyFill="1" applyBorder="1" applyAlignment="1" applyProtection="1">
      <alignment horizontal="center" vertical="center"/>
      <protection locked="0"/>
    </xf>
    <xf numFmtId="0" fontId="3" fillId="0" borderId="53" xfId="0" applyFont="1" applyFill="1" applyBorder="1" applyAlignment="1" applyProtection="1">
      <alignment horizontal="center" vertical="center"/>
      <protection locked="0"/>
    </xf>
    <xf numFmtId="0" fontId="3" fillId="0" borderId="54" xfId="0" applyFont="1" applyFill="1" applyBorder="1" applyAlignment="1" applyProtection="1">
      <alignment horizontal="center" vertical="center"/>
      <protection locked="0"/>
    </xf>
    <xf numFmtId="0" fontId="3" fillId="0" borderId="51" xfId="0" applyFont="1" applyBorder="1" applyAlignment="1" applyProtection="1">
      <alignment horizontal="center" vertical="center"/>
      <protection locked="0"/>
    </xf>
    <xf numFmtId="0" fontId="3" fillId="0" borderId="55" xfId="0" applyFont="1" applyFill="1" applyBorder="1" applyAlignment="1" applyProtection="1">
      <alignment horizontal="center" vertical="center"/>
      <protection locked="0"/>
    </xf>
    <xf numFmtId="0" fontId="3" fillId="4" borderId="40" xfId="0" applyFont="1" applyFill="1" applyBorder="1" applyAlignment="1" applyProtection="1">
      <alignment horizontal="center" vertical="center"/>
      <protection locked="0"/>
    </xf>
    <xf numFmtId="0" fontId="21" fillId="0" borderId="36" xfId="0" applyFont="1" applyFill="1" applyBorder="1" applyAlignment="1" applyProtection="1">
      <alignment vertical="center" wrapText="1"/>
      <protection locked="0"/>
    </xf>
    <xf numFmtId="3" fontId="3" fillId="6" borderId="57" xfId="0" applyNumberFormat="1" applyFont="1" applyFill="1" applyBorder="1" applyAlignment="1" applyProtection="1">
      <alignment horizontal="center" vertical="center" wrapText="1"/>
    </xf>
    <xf numFmtId="3" fontId="3" fillId="6" borderId="60" xfId="0" applyNumberFormat="1" applyFont="1" applyFill="1" applyBorder="1" applyAlignment="1" applyProtection="1">
      <alignment horizontal="center" vertical="center" wrapText="1"/>
    </xf>
    <xf numFmtId="177" fontId="3" fillId="6" borderId="58" xfId="0" applyNumberFormat="1" applyFont="1" applyFill="1" applyBorder="1" applyAlignment="1" applyProtection="1">
      <alignment horizontal="center" vertical="center" wrapText="1"/>
    </xf>
    <xf numFmtId="179" fontId="3" fillId="6" borderId="58" xfId="0" applyNumberFormat="1" applyFont="1" applyFill="1" applyBorder="1" applyAlignment="1" applyProtection="1">
      <alignment horizontal="center" vertical="center" wrapText="1"/>
    </xf>
    <xf numFmtId="179" fontId="3" fillId="6" borderId="60" xfId="0" applyNumberFormat="1" applyFont="1" applyFill="1" applyBorder="1" applyAlignment="1" applyProtection="1">
      <alignment horizontal="center" vertical="center" wrapText="1"/>
    </xf>
    <xf numFmtId="0" fontId="33" fillId="0" borderId="0" xfId="0" applyFont="1" applyFill="1" applyBorder="1" applyAlignment="1">
      <alignment horizontal="center" vertical="center"/>
    </xf>
    <xf numFmtId="0" fontId="34" fillId="0" borderId="0" xfId="0" applyFont="1" applyFill="1" applyBorder="1" applyAlignment="1">
      <alignment horizontal="center" vertical="center"/>
    </xf>
    <xf numFmtId="0" fontId="35" fillId="0" borderId="0" xfId="0" applyFont="1" applyFill="1" applyBorder="1" applyAlignment="1">
      <alignment horizontal="center" vertical="center"/>
    </xf>
    <xf numFmtId="0" fontId="3" fillId="7" borderId="83" xfId="0" applyNumberFormat="1" applyFont="1" applyFill="1" applyBorder="1" applyAlignment="1" applyProtection="1">
      <alignment horizontal="center" vertical="center" wrapText="1"/>
      <protection locked="0"/>
    </xf>
    <xf numFmtId="0" fontId="3" fillId="7" borderId="68" xfId="0" applyNumberFormat="1" applyFont="1" applyFill="1" applyBorder="1" applyAlignment="1" applyProtection="1">
      <alignment horizontal="center" vertical="center"/>
      <protection locked="0"/>
    </xf>
    <xf numFmtId="0" fontId="3" fillId="7" borderId="77" xfId="0" applyNumberFormat="1" applyFont="1" applyFill="1" applyBorder="1" applyAlignment="1" applyProtection="1">
      <alignment horizontal="center" vertical="center"/>
      <protection locked="0"/>
    </xf>
    <xf numFmtId="0" fontId="3" fillId="7" borderId="84" xfId="0" applyNumberFormat="1" applyFont="1" applyFill="1" applyBorder="1" applyAlignment="1" applyProtection="1">
      <alignment horizontal="center" vertical="center" wrapText="1"/>
      <protection locked="0"/>
    </xf>
    <xf numFmtId="0" fontId="3" fillId="7" borderId="65" xfId="0" applyNumberFormat="1" applyFont="1" applyFill="1" applyBorder="1" applyAlignment="1" applyProtection="1">
      <alignment horizontal="center" vertical="center"/>
      <protection locked="0"/>
    </xf>
    <xf numFmtId="0" fontId="3" fillId="7" borderId="78" xfId="0" applyNumberFormat="1" applyFont="1" applyFill="1" applyBorder="1" applyAlignment="1" applyProtection="1">
      <alignment horizontal="center" vertical="center"/>
      <protection locked="0"/>
    </xf>
    <xf numFmtId="0" fontId="3" fillId="7" borderId="85" xfId="0" applyNumberFormat="1" applyFont="1" applyFill="1" applyBorder="1" applyAlignment="1" applyProtection="1">
      <alignment horizontal="center" vertical="center" wrapText="1"/>
      <protection locked="0"/>
    </xf>
    <xf numFmtId="0" fontId="3" fillId="7" borderId="1" xfId="0" applyNumberFormat="1" applyFont="1" applyFill="1" applyBorder="1" applyAlignment="1" applyProtection="1">
      <alignment horizontal="center" vertical="center"/>
      <protection locked="0"/>
    </xf>
    <xf numFmtId="0" fontId="3" fillId="7" borderId="1" xfId="0" applyNumberFormat="1" applyFont="1" applyFill="1" applyBorder="1" applyAlignment="1" applyProtection="1">
      <alignment horizontal="center" vertical="center" wrapText="1"/>
      <protection locked="0"/>
    </xf>
    <xf numFmtId="0" fontId="3" fillId="7" borderId="79" xfId="0" applyNumberFormat="1" applyFont="1" applyFill="1" applyBorder="1" applyAlignment="1" applyProtection="1">
      <alignment horizontal="center" vertical="center"/>
      <protection locked="0"/>
    </xf>
    <xf numFmtId="0" fontId="3" fillId="7" borderId="82" xfId="0" applyNumberFormat="1" applyFont="1" applyFill="1" applyBorder="1" applyAlignment="1" applyProtection="1">
      <alignment horizontal="center" vertical="center" wrapText="1"/>
      <protection locked="0"/>
    </xf>
    <xf numFmtId="0" fontId="3" fillId="7" borderId="8" xfId="0" applyNumberFormat="1" applyFont="1" applyFill="1" applyBorder="1" applyAlignment="1" applyProtection="1">
      <alignment horizontal="center" vertical="center"/>
      <protection locked="0"/>
    </xf>
    <xf numFmtId="0" fontId="3" fillId="7" borderId="8" xfId="0" applyNumberFormat="1" applyFont="1" applyFill="1" applyBorder="1" applyAlignment="1" applyProtection="1">
      <alignment horizontal="center" vertical="center" wrapText="1"/>
      <protection locked="0"/>
    </xf>
    <xf numFmtId="0" fontId="3" fillId="7" borderId="76" xfId="0" applyNumberFormat="1" applyFont="1" applyFill="1" applyBorder="1" applyAlignment="1" applyProtection="1">
      <alignment horizontal="center" vertical="center"/>
      <protection locked="0"/>
    </xf>
    <xf numFmtId="0" fontId="3" fillId="7" borderId="65" xfId="0" applyNumberFormat="1" applyFont="1" applyFill="1" applyBorder="1" applyAlignment="1" applyProtection="1">
      <alignment horizontal="center" vertical="center" wrapText="1"/>
      <protection locked="0"/>
    </xf>
    <xf numFmtId="0" fontId="3" fillId="7" borderId="86" xfId="0" applyNumberFormat="1" applyFont="1" applyFill="1" applyBorder="1" applyAlignment="1" applyProtection="1">
      <alignment horizontal="center" vertical="center"/>
      <protection locked="0"/>
    </xf>
    <xf numFmtId="0" fontId="3" fillId="7" borderId="71" xfId="0" applyNumberFormat="1" applyFont="1" applyFill="1" applyBorder="1" applyAlignment="1" applyProtection="1">
      <alignment horizontal="center" vertical="center"/>
      <protection locked="0"/>
    </xf>
    <xf numFmtId="0" fontId="3" fillId="7" borderId="87" xfId="0" applyNumberFormat="1" applyFont="1" applyFill="1" applyBorder="1" applyAlignment="1" applyProtection="1">
      <alignment horizontal="center" vertical="center"/>
      <protection locked="0"/>
    </xf>
    <xf numFmtId="182" fontId="8" fillId="7" borderId="57" xfId="161" applyNumberFormat="1" applyFont="1" applyFill="1" applyBorder="1" applyAlignment="1" applyProtection="1">
      <alignment horizontal="right" vertical="center" wrapText="1"/>
      <protection locked="0"/>
    </xf>
    <xf numFmtId="182" fontId="8" fillId="7" borderId="57" xfId="0" applyNumberFormat="1" applyFont="1" applyFill="1" applyBorder="1" applyAlignment="1" applyProtection="1">
      <alignment horizontal="right" vertical="center" wrapText="1"/>
      <protection locked="0"/>
    </xf>
    <xf numFmtId="182" fontId="8" fillId="7" borderId="59" xfId="0" applyNumberFormat="1" applyFont="1" applyFill="1" applyBorder="1" applyAlignment="1" applyProtection="1">
      <alignment horizontal="right" vertical="center" wrapText="1"/>
      <protection locked="0"/>
    </xf>
    <xf numFmtId="182" fontId="8" fillId="0" borderId="58" xfId="0" applyNumberFormat="1" applyFont="1" applyFill="1" applyBorder="1" applyAlignment="1" applyProtection="1">
      <alignment horizontal="right" vertical="center" wrapText="1"/>
      <protection locked="0"/>
    </xf>
    <xf numFmtId="182" fontId="8" fillId="7" borderId="58" xfId="0" applyNumberFormat="1" applyFont="1" applyFill="1" applyBorder="1" applyAlignment="1" applyProtection="1">
      <alignment horizontal="right" vertical="center" wrapText="1"/>
      <protection locked="0"/>
    </xf>
    <xf numFmtId="182" fontId="8" fillId="0" borderId="60" xfId="0" applyNumberFormat="1" applyFont="1" applyFill="1" applyBorder="1" applyAlignment="1" applyProtection="1">
      <alignment horizontal="right" vertical="center" wrapText="1"/>
      <protection locked="0"/>
    </xf>
    <xf numFmtId="182" fontId="9" fillId="0" borderId="21" xfId="0" applyNumberFormat="1" applyFont="1" applyBorder="1" applyAlignment="1" applyProtection="1">
      <alignment vertical="center" wrapText="1"/>
      <protection locked="0"/>
    </xf>
    <xf numFmtId="182" fontId="8" fillId="7" borderId="56" xfId="161" applyNumberFormat="1" applyFont="1" applyFill="1" applyBorder="1" applyAlignment="1" applyProtection="1">
      <alignment horizontal="right" vertical="center" wrapText="1"/>
      <protection locked="0"/>
    </xf>
    <xf numFmtId="182" fontId="8" fillId="7" borderId="59" xfId="161" applyNumberFormat="1" applyFont="1" applyFill="1" applyBorder="1" applyAlignment="1" applyProtection="1">
      <alignment horizontal="right" vertical="center" wrapText="1"/>
      <protection locked="0"/>
    </xf>
    <xf numFmtId="182" fontId="8" fillId="3" borderId="59" xfId="161" applyNumberFormat="1" applyFont="1" applyFill="1" applyBorder="1" applyAlignment="1" applyProtection="1">
      <alignment horizontal="right" vertical="center" wrapText="1"/>
    </xf>
    <xf numFmtId="182" fontId="8" fillId="3" borderId="57" xfId="161" applyNumberFormat="1" applyFont="1" applyFill="1" applyBorder="1" applyAlignment="1" applyProtection="1">
      <alignment horizontal="right" vertical="center" wrapText="1"/>
    </xf>
    <xf numFmtId="182" fontId="8" fillId="7" borderId="58" xfId="161" applyNumberFormat="1" applyFont="1" applyFill="1" applyBorder="1" applyAlignment="1" applyProtection="1">
      <alignment horizontal="right" vertical="center" wrapText="1"/>
      <protection locked="0"/>
    </xf>
    <xf numFmtId="182" fontId="8" fillId="3" borderId="58" xfId="161" applyNumberFormat="1" applyFont="1" applyFill="1" applyBorder="1" applyAlignment="1" applyProtection="1">
      <alignment horizontal="right" vertical="center" wrapText="1"/>
    </xf>
    <xf numFmtId="182" fontId="8" fillId="3" borderId="92" xfId="161" applyNumberFormat="1" applyFont="1" applyFill="1" applyBorder="1" applyAlignment="1" applyProtection="1">
      <alignment horizontal="right" vertical="center" wrapText="1"/>
    </xf>
    <xf numFmtId="182" fontId="8" fillId="3" borderId="56" xfId="161" applyNumberFormat="1" applyFont="1" applyFill="1" applyBorder="1" applyAlignment="1" applyProtection="1">
      <alignment horizontal="right" vertical="center" wrapText="1"/>
    </xf>
    <xf numFmtId="182" fontId="8" fillId="3" borderId="60" xfId="161" applyNumberFormat="1" applyFont="1" applyFill="1" applyBorder="1" applyAlignment="1" applyProtection="1">
      <alignment horizontal="right" vertical="center" wrapText="1"/>
    </xf>
    <xf numFmtId="182" fontId="8" fillId="7" borderId="92" xfId="161" applyNumberFormat="1" applyFont="1" applyFill="1" applyBorder="1" applyAlignment="1" applyProtection="1">
      <alignment horizontal="right" vertical="center" wrapText="1"/>
      <protection locked="0"/>
    </xf>
    <xf numFmtId="182" fontId="8" fillId="3" borderId="93" xfId="161" applyNumberFormat="1" applyFont="1" applyFill="1" applyBorder="1" applyAlignment="1" applyProtection="1">
      <alignment horizontal="right" vertical="center" wrapText="1"/>
    </xf>
    <xf numFmtId="181" fontId="8" fillId="5" borderId="52" xfId="161" applyNumberFormat="1" applyFont="1" applyFill="1" applyBorder="1" applyAlignment="1" applyProtection="1">
      <alignment horizontal="center" vertical="center" wrapText="1"/>
      <protection locked="0"/>
    </xf>
    <xf numFmtId="0" fontId="25" fillId="5" borderId="35" xfId="1" applyFill="1" applyBorder="1" applyAlignment="1" applyProtection="1">
      <alignment vertical="center" wrapText="1"/>
      <protection locked="0"/>
    </xf>
    <xf numFmtId="0" fontId="3" fillId="0" borderId="94" xfId="0" applyFont="1" applyFill="1" applyBorder="1" applyAlignment="1">
      <alignment horizontal="center" vertical="center"/>
    </xf>
    <xf numFmtId="0" fontId="3" fillId="0" borderId="94" xfId="0" applyFont="1" applyFill="1" applyBorder="1" applyAlignment="1">
      <alignment horizontal="left" vertical="center" wrapText="1"/>
    </xf>
    <xf numFmtId="182" fontId="8" fillId="3" borderId="94" xfId="161" applyNumberFormat="1" applyFont="1" applyFill="1" applyBorder="1" applyAlignment="1" applyProtection="1">
      <alignment horizontal="right" vertical="center" wrapText="1"/>
    </xf>
    <xf numFmtId="0" fontId="8" fillId="3" borderId="95" xfId="0" applyFont="1" applyFill="1" applyBorder="1" applyAlignment="1" applyProtection="1">
      <alignment horizontal="center" vertical="center" wrapText="1"/>
      <protection locked="0"/>
    </xf>
    <xf numFmtId="0" fontId="3" fillId="3" borderId="90" xfId="0" applyFont="1" applyFill="1" applyBorder="1" applyAlignment="1" applyProtection="1">
      <alignment vertical="center" wrapText="1"/>
      <protection locked="0"/>
    </xf>
    <xf numFmtId="0" fontId="25" fillId="3" borderId="96" xfId="1" applyFill="1" applyBorder="1" applyAlignment="1" applyProtection="1">
      <alignment vertical="center" wrapText="1"/>
      <protection locked="0"/>
    </xf>
    <xf numFmtId="0" fontId="8" fillId="3" borderId="99" xfId="0" applyFont="1" applyFill="1" applyBorder="1" applyAlignment="1" applyProtection="1">
      <alignment horizontal="center" vertical="center" wrapText="1"/>
      <protection locked="0"/>
    </xf>
    <xf numFmtId="0" fontId="3" fillId="3" borderId="100" xfId="0" applyFont="1" applyFill="1" applyBorder="1" applyAlignment="1" applyProtection="1">
      <alignment vertical="center" wrapText="1"/>
      <protection locked="0"/>
    </xf>
    <xf numFmtId="0" fontId="25" fillId="3" borderId="101" xfId="1" applyFill="1" applyBorder="1" applyAlignment="1" applyProtection="1">
      <alignment vertical="center" wrapText="1"/>
      <protection locked="0"/>
    </xf>
    <xf numFmtId="0" fontId="8" fillId="3" borderId="62" xfId="0" applyFont="1" applyFill="1" applyBorder="1" applyAlignment="1" applyProtection="1">
      <alignment vertical="center" wrapText="1"/>
      <protection locked="0"/>
    </xf>
    <xf numFmtId="0" fontId="8" fillId="3" borderId="102" xfId="0" applyFont="1" applyFill="1" applyBorder="1" applyAlignment="1" applyProtection="1">
      <alignment vertical="center" wrapText="1"/>
      <protection locked="0"/>
    </xf>
    <xf numFmtId="0" fontId="8" fillId="3" borderId="107" xfId="0" applyFont="1" applyFill="1" applyBorder="1" applyAlignment="1" applyProtection="1">
      <alignment vertical="center" wrapText="1"/>
      <protection locked="0"/>
    </xf>
    <xf numFmtId="182" fontId="8" fillId="3" borderId="106" xfId="161" applyNumberFormat="1" applyFont="1" applyFill="1" applyBorder="1" applyAlignment="1" applyProtection="1">
      <alignment horizontal="right" vertical="center" wrapText="1"/>
    </xf>
    <xf numFmtId="0" fontId="3" fillId="0" borderId="108" xfId="0" applyFont="1" applyFill="1" applyBorder="1" applyAlignment="1">
      <alignment horizontal="center" vertical="center"/>
    </xf>
    <xf numFmtId="0" fontId="3" fillId="0" borderId="108" xfId="0" applyFont="1" applyFill="1" applyBorder="1" applyAlignment="1">
      <alignment horizontal="left" vertical="center" wrapText="1"/>
    </xf>
    <xf numFmtId="0" fontId="3" fillId="0" borderId="110" xfId="0" applyFont="1" applyFill="1" applyBorder="1" applyAlignment="1">
      <alignment horizontal="center" vertical="center"/>
    </xf>
    <xf numFmtId="0" fontId="3" fillId="0" borderId="110" xfId="0" applyFont="1" applyFill="1" applyBorder="1" applyAlignment="1">
      <alignment horizontal="left" vertical="center" wrapText="1"/>
    </xf>
    <xf numFmtId="0" fontId="3" fillId="0" borderId="35" xfId="1" applyFont="1" applyFill="1" applyBorder="1" applyAlignment="1" applyProtection="1">
      <alignment vertical="center" wrapText="1"/>
      <protection locked="0"/>
    </xf>
    <xf numFmtId="0" fontId="3" fillId="0" borderId="56" xfId="0" applyFont="1" applyFill="1" applyBorder="1" applyAlignment="1">
      <alignment horizontal="center" vertical="center"/>
    </xf>
    <xf numFmtId="0" fontId="3" fillId="0" borderId="56" xfId="0" applyFont="1" applyFill="1" applyBorder="1" applyAlignment="1">
      <alignment horizontal="center" vertical="center" wrapText="1"/>
    </xf>
    <xf numFmtId="0" fontId="37" fillId="0" borderId="0" xfId="0" applyFont="1" applyFill="1" applyBorder="1" applyAlignment="1">
      <alignment horizontal="center" vertical="center"/>
    </xf>
    <xf numFmtId="0" fontId="38" fillId="0" borderId="0" xfId="0" applyFont="1" applyFill="1" applyBorder="1" applyAlignment="1">
      <alignment horizontal="center" vertical="center"/>
    </xf>
    <xf numFmtId="0" fontId="3" fillId="0" borderId="111" xfId="0" applyFont="1" applyFill="1" applyBorder="1" applyAlignment="1">
      <alignment horizontal="center" vertical="center"/>
    </xf>
    <xf numFmtId="0" fontId="3" fillId="0" borderId="111" xfId="0" applyFont="1" applyFill="1" applyBorder="1" applyAlignment="1">
      <alignment horizontal="left" vertical="center" wrapText="1"/>
    </xf>
    <xf numFmtId="0" fontId="8" fillId="0" borderId="41" xfId="0" applyFont="1" applyBorder="1" applyAlignment="1" applyProtection="1">
      <alignment horizontal="center" vertical="center" wrapText="1"/>
      <protection locked="0"/>
    </xf>
    <xf numFmtId="0" fontId="3" fillId="0" borderId="61" xfId="0" applyFont="1" applyBorder="1" applyAlignment="1" applyProtection="1">
      <alignment horizontal="center" vertical="center" wrapText="1"/>
      <protection locked="0"/>
    </xf>
    <xf numFmtId="182" fontId="8" fillId="0" borderId="88" xfId="161" applyNumberFormat="1" applyFont="1" applyFill="1" applyBorder="1" applyAlignment="1" applyProtection="1">
      <alignment horizontal="right" vertical="center" wrapText="1"/>
      <protection locked="0"/>
    </xf>
    <xf numFmtId="182" fontId="8" fillId="0" borderId="89" xfId="161" applyNumberFormat="1" applyFont="1" applyFill="1" applyBorder="1" applyAlignment="1" applyProtection="1">
      <alignment horizontal="right" vertical="center" wrapText="1"/>
      <protection locked="0"/>
    </xf>
    <xf numFmtId="0" fontId="3" fillId="0" borderId="62" xfId="0" applyFont="1" applyBorder="1" applyAlignment="1" applyProtection="1">
      <alignment horizontal="center" vertical="center" wrapText="1"/>
      <protection locked="0"/>
    </xf>
    <xf numFmtId="0" fontId="18" fillId="0" borderId="61" xfId="0" applyFont="1" applyBorder="1" applyAlignment="1" applyProtection="1">
      <alignment horizontal="center" vertical="center" wrapText="1"/>
      <protection locked="0"/>
    </xf>
    <xf numFmtId="0" fontId="20" fillId="0" borderId="61" xfId="0" applyFont="1" applyBorder="1" applyAlignment="1" applyProtection="1">
      <alignment horizontal="center" vertical="center" wrapText="1"/>
      <protection locked="0"/>
    </xf>
    <xf numFmtId="0" fontId="3" fillId="0" borderId="103" xfId="0" applyFont="1" applyBorder="1" applyAlignment="1" applyProtection="1">
      <alignment horizontal="center" vertical="center" wrapText="1"/>
      <protection locked="0"/>
    </xf>
    <xf numFmtId="0" fontId="3" fillId="0" borderId="104" xfId="0" applyFont="1" applyBorder="1" applyAlignment="1" applyProtection="1">
      <alignment horizontal="center" vertical="center" wrapText="1"/>
      <protection locked="0"/>
    </xf>
    <xf numFmtId="0" fontId="3" fillId="0" borderId="105" xfId="0" applyFont="1" applyBorder="1" applyAlignment="1" applyProtection="1">
      <alignment horizontal="center" vertical="center" wrapText="1"/>
      <protection locked="0"/>
    </xf>
    <xf numFmtId="0" fontId="8" fillId="0" borderId="41" xfId="0" applyFont="1" applyBorder="1" applyAlignment="1" applyProtection="1">
      <alignment horizontal="center" vertical="center"/>
      <protection locked="0"/>
    </xf>
    <xf numFmtId="0" fontId="8" fillId="0" borderId="38" xfId="0" applyFont="1" applyBorder="1" applyAlignment="1" applyProtection="1">
      <alignment horizontal="center" vertical="center"/>
      <protection locked="0"/>
    </xf>
    <xf numFmtId="0" fontId="8" fillId="0" borderId="97" xfId="0" applyFont="1" applyBorder="1" applyAlignment="1" applyProtection="1">
      <alignment horizontal="center" vertical="center"/>
      <protection locked="0"/>
    </xf>
    <xf numFmtId="0" fontId="8" fillId="0" borderId="98" xfId="0" applyFont="1" applyBorder="1" applyAlignment="1" applyProtection="1">
      <alignment horizontal="center" vertical="center"/>
      <protection locked="0"/>
    </xf>
    <xf numFmtId="0" fontId="3" fillId="4" borderId="4" xfId="0" applyFont="1" applyFill="1" applyBorder="1" applyAlignment="1" applyProtection="1">
      <alignment horizontal="center" vertical="center"/>
      <protection locked="0"/>
    </xf>
    <xf numFmtId="0" fontId="3" fillId="4" borderId="7" xfId="0" applyFont="1" applyFill="1" applyBorder="1" applyAlignment="1" applyProtection="1">
      <alignment horizontal="center" vertical="center"/>
      <protection locked="0"/>
    </xf>
    <xf numFmtId="0" fontId="3" fillId="4" borderId="6" xfId="0" applyFont="1" applyFill="1" applyBorder="1" applyAlignment="1" applyProtection="1">
      <alignment horizontal="center" vertical="center" wrapText="1"/>
      <protection locked="0"/>
    </xf>
    <xf numFmtId="0" fontId="3" fillId="4" borderId="9" xfId="0" applyFont="1" applyFill="1" applyBorder="1" applyAlignment="1" applyProtection="1">
      <alignment horizontal="center" vertical="center" wrapText="1"/>
      <protection locked="0"/>
    </xf>
    <xf numFmtId="0" fontId="3" fillId="4" borderId="5" xfId="0" applyFont="1" applyFill="1" applyBorder="1" applyAlignment="1" applyProtection="1">
      <alignment horizontal="center" vertical="center" wrapText="1"/>
      <protection locked="0"/>
    </xf>
    <xf numFmtId="0" fontId="3" fillId="4" borderId="8" xfId="0" applyFont="1" applyFill="1" applyBorder="1" applyAlignment="1" applyProtection="1">
      <alignment horizontal="center" vertical="center" wrapText="1"/>
      <protection locked="0"/>
    </xf>
    <xf numFmtId="0" fontId="32" fillId="4" borderId="81" xfId="0" applyFont="1" applyFill="1" applyBorder="1" applyAlignment="1" applyProtection="1">
      <alignment horizontal="center" vertical="center"/>
      <protection locked="0"/>
    </xf>
    <xf numFmtId="0" fontId="32" fillId="4" borderId="5" xfId="0" applyFont="1" applyFill="1" applyBorder="1" applyAlignment="1" applyProtection="1">
      <alignment horizontal="center" vertical="center"/>
      <protection locked="0"/>
    </xf>
    <xf numFmtId="0" fontId="32" fillId="4" borderId="75" xfId="0" applyFont="1" applyFill="1" applyBorder="1" applyAlignment="1" applyProtection="1">
      <alignment horizontal="center" vertical="center"/>
      <protection locked="0"/>
    </xf>
    <xf numFmtId="0" fontId="3" fillId="4" borderId="75" xfId="0" applyFont="1" applyFill="1" applyBorder="1" applyAlignment="1" applyProtection="1">
      <alignment horizontal="center" vertical="center"/>
      <protection locked="0"/>
    </xf>
    <xf numFmtId="0" fontId="3" fillId="4" borderId="76" xfId="0" applyFont="1" applyFill="1" applyBorder="1" applyAlignment="1" applyProtection="1">
      <alignment horizontal="center" vertical="center"/>
      <protection locked="0"/>
    </xf>
    <xf numFmtId="0" fontId="3" fillId="3" borderId="81" xfId="0" applyFont="1" applyFill="1" applyBorder="1" applyAlignment="1" applyProtection="1">
      <alignment horizontal="center" vertical="center"/>
      <protection locked="0"/>
    </xf>
    <xf numFmtId="0" fontId="3" fillId="3" borderId="82" xfId="0" applyFont="1" applyFill="1" applyBorder="1" applyAlignment="1" applyProtection="1">
      <alignment horizontal="center" vertical="center"/>
      <protection locked="0"/>
    </xf>
    <xf numFmtId="0" fontId="3" fillId="3" borderId="75" xfId="0" applyFont="1" applyFill="1" applyBorder="1" applyAlignment="1" applyProtection="1">
      <alignment horizontal="center" vertical="center" wrapText="1"/>
      <protection locked="0"/>
    </xf>
    <xf numFmtId="0" fontId="3" fillId="3" borderId="76" xfId="0" applyFont="1" applyFill="1" applyBorder="1" applyAlignment="1" applyProtection="1">
      <alignment horizontal="center" vertical="center"/>
      <protection locked="0"/>
    </xf>
    <xf numFmtId="0" fontId="3" fillId="4" borderId="20" xfId="0" applyFont="1" applyFill="1" applyBorder="1" applyAlignment="1" applyProtection="1">
      <alignment horizontal="center" vertical="center"/>
      <protection locked="0"/>
    </xf>
    <xf numFmtId="0" fontId="3" fillId="4" borderId="19" xfId="0" applyFont="1" applyFill="1" applyBorder="1" applyAlignment="1" applyProtection="1">
      <alignment horizontal="center" vertical="center"/>
      <protection locked="0"/>
    </xf>
    <xf numFmtId="0" fontId="3" fillId="7" borderId="21" xfId="0" applyFont="1" applyFill="1" applyBorder="1" applyAlignment="1" applyProtection="1">
      <alignment horizontal="center" vertical="center"/>
      <protection locked="0"/>
    </xf>
    <xf numFmtId="0" fontId="3" fillId="0" borderId="64"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18" fillId="0" borderId="23" xfId="0" applyFont="1" applyFill="1" applyBorder="1" applyAlignment="1" applyProtection="1">
      <alignment horizontal="center" vertical="center" wrapText="1"/>
      <protection locked="0"/>
    </xf>
    <xf numFmtId="0" fontId="18" fillId="0" borderId="26" xfId="0" applyFont="1" applyFill="1" applyBorder="1" applyAlignment="1" applyProtection="1">
      <alignment horizontal="center" vertical="center" wrapText="1"/>
      <protection locked="0"/>
    </xf>
    <xf numFmtId="0" fontId="18" fillId="0" borderId="29" xfId="0" applyFont="1" applyFill="1" applyBorder="1" applyAlignment="1" applyProtection="1">
      <alignment horizontal="center" vertical="center" wrapText="1"/>
      <protection locked="0"/>
    </xf>
    <xf numFmtId="0" fontId="3" fillId="0" borderId="24" xfId="0" applyFont="1" applyFill="1" applyBorder="1" applyAlignment="1" applyProtection="1">
      <alignment horizontal="center" vertical="center" wrapText="1"/>
      <protection locked="0"/>
    </xf>
    <xf numFmtId="0" fontId="3" fillId="0" borderId="27" xfId="0" applyFont="1" applyFill="1" applyBorder="1" applyAlignment="1" applyProtection="1">
      <alignment horizontal="center" vertical="center" wrapText="1"/>
      <protection locked="0"/>
    </xf>
    <xf numFmtId="0" fontId="3" fillId="0" borderId="35" xfId="0" applyFont="1" applyFill="1" applyBorder="1" applyAlignment="1" applyProtection="1">
      <alignment horizontal="center" vertical="center" wrapText="1"/>
      <protection locked="0"/>
    </xf>
    <xf numFmtId="0" fontId="3" fillId="0" borderId="30" xfId="0" applyFont="1" applyFill="1" applyBorder="1" applyAlignment="1" applyProtection="1">
      <alignment horizontal="center" vertical="center" wrapText="1"/>
      <protection locked="0"/>
    </xf>
    <xf numFmtId="0" fontId="3" fillId="0" borderId="22" xfId="0" applyFont="1" applyFill="1" applyBorder="1" applyAlignment="1" applyProtection="1">
      <alignment horizontal="center" vertical="center" wrapText="1"/>
      <protection locked="0"/>
    </xf>
    <xf numFmtId="0" fontId="3" fillId="0" borderId="25" xfId="0" applyFont="1" applyFill="1" applyBorder="1" applyAlignment="1" applyProtection="1">
      <alignment horizontal="center" vertical="center" wrapText="1"/>
      <protection locked="0"/>
    </xf>
    <xf numFmtId="0" fontId="3" fillId="0" borderId="28" xfId="0" applyFont="1" applyFill="1" applyBorder="1" applyAlignment="1" applyProtection="1">
      <alignment horizontal="center" vertical="center" wrapText="1"/>
      <protection locked="0"/>
    </xf>
    <xf numFmtId="0" fontId="3" fillId="0" borderId="23" xfId="0" applyFont="1" applyFill="1" applyBorder="1" applyAlignment="1" applyProtection="1">
      <alignment horizontal="center" vertical="center" wrapText="1"/>
      <protection locked="0"/>
    </xf>
    <xf numFmtId="0" fontId="3" fillId="0" borderId="26" xfId="0" applyFont="1" applyFill="1" applyBorder="1" applyAlignment="1" applyProtection="1">
      <alignment horizontal="center" vertical="center" wrapText="1"/>
      <protection locked="0"/>
    </xf>
    <xf numFmtId="0" fontId="3" fillId="0" borderId="34" xfId="0" applyFont="1" applyFill="1" applyBorder="1" applyAlignment="1" applyProtection="1">
      <alignment horizontal="center" vertical="center" wrapText="1"/>
      <protection locked="0"/>
    </xf>
    <xf numFmtId="0" fontId="3" fillId="0" borderId="29" xfId="0" applyFont="1" applyFill="1" applyBorder="1" applyAlignment="1" applyProtection="1">
      <alignment horizontal="center" vertical="center" wrapText="1"/>
      <protection locked="0"/>
    </xf>
    <xf numFmtId="0" fontId="3" fillId="0" borderId="39" xfId="0" applyFont="1" applyFill="1" applyBorder="1" applyAlignment="1" applyProtection="1">
      <alignment horizontal="left" vertical="center" wrapText="1"/>
      <protection locked="0"/>
    </xf>
    <xf numFmtId="0" fontId="3" fillId="0" borderId="90" xfId="0" applyFont="1" applyFill="1" applyBorder="1" applyAlignment="1" applyProtection="1">
      <alignment horizontal="left" vertical="center"/>
      <protection locked="0"/>
    </xf>
    <xf numFmtId="0" fontId="3" fillId="0" borderId="91" xfId="0" applyFont="1" applyFill="1" applyBorder="1" applyAlignment="1" applyProtection="1">
      <alignment horizontal="left" vertical="center"/>
      <protection locked="0"/>
    </xf>
    <xf numFmtId="0" fontId="3" fillId="0" borderId="33" xfId="0" applyFont="1" applyFill="1" applyBorder="1" applyAlignment="1" applyProtection="1">
      <alignment horizontal="center" vertical="center" wrapText="1"/>
      <protection locked="0"/>
    </xf>
    <xf numFmtId="0" fontId="3" fillId="0" borderId="31" xfId="0" applyFont="1" applyFill="1" applyBorder="1" applyAlignment="1" applyProtection="1">
      <alignment horizontal="center" vertical="center"/>
      <protection locked="0"/>
    </xf>
    <xf numFmtId="0" fontId="3" fillId="0" borderId="32" xfId="0" applyFont="1" applyFill="1" applyBorder="1" applyAlignment="1" applyProtection="1">
      <alignment horizontal="center" vertical="center"/>
      <protection locked="0"/>
    </xf>
    <xf numFmtId="0" fontId="3" fillId="0" borderId="25" xfId="0" applyFont="1" applyFill="1" applyBorder="1" applyAlignment="1" applyProtection="1">
      <alignment horizontal="center" vertical="center"/>
      <protection locked="0"/>
    </xf>
    <xf numFmtId="0" fontId="3" fillId="0" borderId="26" xfId="0" applyFont="1" applyFill="1" applyBorder="1" applyAlignment="1" applyProtection="1">
      <alignment horizontal="center" vertical="center"/>
      <protection locked="0"/>
    </xf>
    <xf numFmtId="0" fontId="3" fillId="0" borderId="27" xfId="0" applyFont="1" applyFill="1" applyBorder="1" applyAlignment="1" applyProtection="1">
      <alignment horizontal="center" vertical="center"/>
      <protection locked="0"/>
    </xf>
    <xf numFmtId="0" fontId="3" fillId="0" borderId="28" xfId="0" applyFont="1" applyFill="1" applyBorder="1" applyAlignment="1" applyProtection="1">
      <alignment horizontal="center" vertical="center"/>
      <protection locked="0"/>
    </xf>
    <xf numFmtId="0" fontId="3" fillId="0" borderId="29" xfId="0" applyFont="1" applyFill="1" applyBorder="1" applyAlignment="1" applyProtection="1">
      <alignment horizontal="center" vertical="center"/>
      <protection locked="0"/>
    </xf>
    <xf numFmtId="0" fontId="3" fillId="0" borderId="30" xfId="0" applyFont="1" applyFill="1" applyBorder="1" applyAlignment="1" applyProtection="1">
      <alignment horizontal="center" vertical="center"/>
      <protection locked="0"/>
    </xf>
    <xf numFmtId="0" fontId="3" fillId="0" borderId="94" xfId="0" applyFont="1" applyFill="1" applyBorder="1" applyAlignment="1">
      <alignment horizontal="center" vertical="center"/>
    </xf>
    <xf numFmtId="0" fontId="3" fillId="0" borderId="109" xfId="0" applyFont="1" applyFill="1" applyBorder="1" applyAlignment="1">
      <alignment horizontal="center" vertical="center"/>
    </xf>
    <xf numFmtId="0" fontId="3" fillId="0" borderId="112" xfId="0" applyFont="1" applyFill="1" applyBorder="1" applyAlignment="1">
      <alignment horizontal="center" vertical="center"/>
    </xf>
    <xf numFmtId="0" fontId="3" fillId="0" borderId="112" xfId="0" applyFont="1" applyFill="1" applyBorder="1" applyAlignment="1">
      <alignment horizontal="left" vertical="center" wrapText="1"/>
    </xf>
    <xf numFmtId="0" fontId="3" fillId="0" borderId="114" xfId="0" applyFont="1" applyFill="1" applyBorder="1" applyAlignment="1">
      <alignment horizontal="center" vertical="center"/>
    </xf>
    <xf numFmtId="0" fontId="3" fillId="0" borderId="114" xfId="0" applyFont="1" applyFill="1" applyBorder="1" applyAlignment="1">
      <alignment horizontal="left" vertical="center" wrapText="1"/>
    </xf>
    <xf numFmtId="0" fontId="3" fillId="0" borderId="113" xfId="0" applyFont="1" applyFill="1" applyBorder="1" applyAlignment="1">
      <alignment horizontal="center" vertical="center"/>
    </xf>
    <xf numFmtId="0" fontId="3" fillId="0" borderId="113" xfId="0" applyFont="1" applyFill="1" applyBorder="1" applyAlignment="1">
      <alignment horizontal="left" vertical="center" wrapText="1"/>
    </xf>
  </cellXfs>
  <cellStyles count="162">
    <cellStyle name="ハイパーリンク" xfId="1" builtinId="8" customBuiltin="1"/>
    <cellStyle name="桁区切り" xfId="161" builtinId="6"/>
    <cellStyle name="標準" xfId="0" builtinId="0"/>
    <cellStyle name="表示済みのハイパーリンク" xfId="2" builtinId="9" hidden="1"/>
    <cellStyle name="表示済みのハイパーリンク" xfId="3" builtinId="9" hidden="1"/>
    <cellStyle name="表示済みのハイパーリンク" xfId="4" builtinId="9" hidden="1"/>
    <cellStyle name="表示済みのハイパーリンク" xfId="5" builtinId="9" hidden="1"/>
    <cellStyle name="表示済みのハイパーリンク" xfId="6" builtinId="9" hidden="1"/>
    <cellStyle name="表示済みのハイパーリンク" xfId="7" builtinId="9" hidden="1"/>
    <cellStyle name="表示済みのハイパーリンク" xfId="8" builtinId="9" hidden="1"/>
    <cellStyle name="表示済みのハイパーリンク" xfId="9" builtinId="9" hidden="1"/>
    <cellStyle name="表示済みのハイパーリンク" xfId="10" builtinId="9" hidden="1"/>
    <cellStyle name="表示済みのハイパーリンク" xfId="11" builtinId="9" hidden="1"/>
    <cellStyle name="表示済みのハイパーリンク" xfId="12" builtinId="9" hidden="1"/>
    <cellStyle name="表示済みのハイパーリンク" xfId="13" builtinId="9" hidden="1"/>
    <cellStyle name="表示済みのハイパーリンク" xfId="14" builtinId="9" hidden="1"/>
    <cellStyle name="表示済みのハイパーリンク" xfId="15" builtinId="9" hidden="1"/>
    <cellStyle name="表示済みのハイパーリンク" xfId="16" builtinId="9" hidden="1"/>
    <cellStyle name="表示済みのハイパーリンク" xfId="17" builtinId="9" hidden="1"/>
    <cellStyle name="表示済みのハイパーリンク" xfId="18" builtinId="9" hidden="1"/>
    <cellStyle name="表示済みのハイパーリンク" xfId="19" builtinId="9" hidden="1"/>
    <cellStyle name="表示済みのハイパーリンク" xfId="20" builtinId="9" hidden="1"/>
    <cellStyle name="表示済みのハイパーリンク" xfId="21" builtinId="9" hidden="1"/>
    <cellStyle name="表示済みのハイパーリンク" xfId="22" builtinId="9" hidden="1"/>
    <cellStyle name="表示済みのハイパーリンク" xfId="23" builtinId="9" hidden="1"/>
    <cellStyle name="表示済みのハイパーリンク" xfId="24" builtinId="9" hidden="1"/>
    <cellStyle name="表示済みのハイパーリンク" xfId="25" builtinId="9" hidden="1"/>
    <cellStyle name="表示済みのハイパーリンク" xfId="26" builtinId="9" hidden="1"/>
    <cellStyle name="表示済みのハイパーリンク" xfId="27" builtinId="9" hidden="1"/>
    <cellStyle name="表示済みのハイパーリンク" xfId="28" builtinId="9" hidden="1"/>
    <cellStyle name="表示済みのハイパーリンク" xfId="29" builtinId="9" hidden="1"/>
    <cellStyle name="表示済みのハイパーリンク" xfId="30" builtinId="9" hidden="1"/>
    <cellStyle name="表示済みのハイパーリンク" xfId="31" builtinId="9" hidden="1"/>
    <cellStyle name="表示済みのハイパーリンク" xfId="32" builtinId="9" hidden="1"/>
    <cellStyle name="表示済みのハイパーリンク" xfId="33" builtinId="9" hidden="1"/>
    <cellStyle name="表示済みのハイパーリンク" xfId="34" builtinId="9" hidden="1"/>
    <cellStyle name="表示済みのハイパーリンク" xfId="35" builtinId="9" hidden="1"/>
    <cellStyle name="表示済みのハイパーリンク" xfId="36" builtinId="9" hidden="1"/>
    <cellStyle name="表示済みのハイパーリンク" xfId="37" builtinId="9" hidden="1"/>
    <cellStyle name="表示済みのハイパーリンク" xfId="38" builtinId="9" hidden="1"/>
    <cellStyle name="表示済みのハイパーリンク" xfId="39" builtinId="9" hidden="1"/>
    <cellStyle name="表示済みのハイパーリンク" xfId="40" builtinId="9" hidden="1"/>
    <cellStyle name="表示済みのハイパーリンク" xfId="41" builtinId="9" hidden="1"/>
    <cellStyle name="表示済みのハイパーリンク" xfId="42" builtinId="9" hidden="1"/>
    <cellStyle name="表示済みのハイパーリンク" xfId="43" builtinId="9" hidden="1"/>
    <cellStyle name="表示済みのハイパーリンク" xfId="44" builtinId="9" hidden="1"/>
    <cellStyle name="表示済みのハイパーリンク" xfId="45" builtinId="9" hidden="1"/>
    <cellStyle name="表示済みのハイパーリンク" xfId="46" builtinId="9" hidden="1"/>
    <cellStyle name="表示済みのハイパーリンク" xfId="47" builtinId="9" hidden="1"/>
    <cellStyle name="表示済みのハイパーリンク" xfId="48" builtinId="9" hidden="1"/>
    <cellStyle name="表示済みのハイパーリンク" xfId="49" builtinId="9" hidden="1"/>
    <cellStyle name="表示済みのハイパーリンク" xfId="50" builtinId="9" hidden="1"/>
    <cellStyle name="表示済みのハイパーリンク" xfId="51" builtinId="9" hidden="1"/>
    <cellStyle name="表示済みのハイパーリンク" xfId="52" builtinId="9" hidden="1"/>
    <cellStyle name="表示済みのハイパーリンク" xfId="53" builtinId="9" hidden="1"/>
    <cellStyle name="表示済みのハイパーリンク" xfId="54" builtinId="9" hidden="1"/>
    <cellStyle name="表示済みのハイパーリンク" xfId="55" builtinId="9" hidden="1"/>
    <cellStyle name="表示済みのハイパーリンク" xfId="56" builtinId="9" hidden="1"/>
    <cellStyle name="表示済みのハイパーリンク" xfId="57" builtinId="9" hidden="1"/>
    <cellStyle name="表示済みのハイパーリンク" xfId="58" builtinId="9" hidden="1"/>
    <cellStyle name="表示済みのハイパーリンク" xfId="59" builtinId="9" hidden="1"/>
    <cellStyle name="表示済みのハイパーリンク" xfId="60" builtinId="9" hidden="1"/>
    <cellStyle name="表示済みのハイパーリンク" xfId="61" builtinId="9" hidden="1"/>
    <cellStyle name="表示済みのハイパーリンク" xfId="62" builtinId="9" hidden="1"/>
    <cellStyle name="表示済みのハイパーリンク" xfId="63" builtinId="9" hidden="1"/>
    <cellStyle name="表示済みのハイパーリンク" xfId="64" builtinId="9" hidden="1"/>
    <cellStyle name="表示済みのハイパーリンク" xfId="65" builtinId="9" hidden="1"/>
    <cellStyle name="表示済みのハイパーリンク" xfId="66" builtinId="9" hidden="1"/>
    <cellStyle name="表示済みのハイパーリンク" xfId="67" builtinId="9" hidden="1"/>
    <cellStyle name="表示済みのハイパーリンク" xfId="68" builtinId="9" hidden="1"/>
    <cellStyle name="表示済みのハイパーリンク" xfId="69" builtinId="9" hidden="1"/>
    <cellStyle name="表示済みのハイパーリンク" xfId="70" builtinId="9" hidden="1"/>
    <cellStyle name="表示済みのハイパーリンク" xfId="71" builtinId="9" hidden="1"/>
    <cellStyle name="表示済みのハイパーリンク" xfId="72" builtinId="9" hidden="1"/>
    <cellStyle name="表示済みのハイパーリンク" xfId="73" builtinId="9" hidden="1"/>
    <cellStyle name="表示済みのハイパーリンク" xfId="74" builtinId="9" hidden="1"/>
    <cellStyle name="表示済みのハイパーリンク" xfId="75" builtinId="9" hidden="1"/>
    <cellStyle name="表示済みのハイパーリンク" xfId="76" builtinId="9" hidden="1"/>
    <cellStyle name="表示済みのハイパーリンク" xfId="77" builtinId="9" hidden="1"/>
    <cellStyle name="表示済みのハイパーリンク" xfId="78" builtinId="9" hidden="1"/>
    <cellStyle name="表示済みのハイパーリンク" xfId="79" builtinId="9" hidden="1"/>
    <cellStyle name="表示済みのハイパーリンク" xfId="80" builtinId="9" hidden="1"/>
    <cellStyle name="表示済みのハイパーリンク" xfId="81" builtinId="9" hidden="1"/>
    <cellStyle name="表示済みのハイパーリンク" xfId="82" builtinId="9" hidden="1"/>
    <cellStyle name="表示済みのハイパーリンク" xfId="83" builtinId="9" hidden="1"/>
    <cellStyle name="表示済みのハイパーリンク" xfId="84" builtinId="9" hidden="1"/>
    <cellStyle name="表示済みのハイパーリンク" xfId="85" builtinId="9" hidden="1"/>
    <cellStyle name="表示済みのハイパーリンク" xfId="86" builtinId="9" hidden="1"/>
    <cellStyle name="表示済みのハイパーリンク" xfId="87" builtinId="9" hidden="1"/>
    <cellStyle name="表示済みのハイパーリンク" xfId="88" builtinId="9" hidden="1"/>
    <cellStyle name="表示済みのハイパーリンク" xfId="89" builtinId="9" hidden="1"/>
    <cellStyle name="表示済みのハイパーリンク" xfId="90" builtinId="9" hidden="1"/>
    <cellStyle name="表示済みのハイパーリンク" xfId="91" builtinId="9" hidden="1"/>
    <cellStyle name="表示済みのハイパーリンク" xfId="92" builtinId="9" hidden="1"/>
    <cellStyle name="表示済みのハイパーリンク" xfId="93" builtinId="9" hidden="1"/>
    <cellStyle name="表示済みのハイパーリンク" xfId="94" builtinId="9" hidden="1"/>
    <cellStyle name="表示済みのハイパーリンク" xfId="95" builtinId="9" hidden="1"/>
    <cellStyle name="表示済みのハイパーリンク" xfId="96" builtinId="9" hidden="1"/>
    <cellStyle name="表示済みのハイパーリンク" xfId="97" builtinId="9" hidden="1"/>
    <cellStyle name="表示済みのハイパーリンク" xfId="98" builtinId="9" hidden="1"/>
    <cellStyle name="表示済みのハイパーリンク" xfId="99" builtinId="9" hidden="1"/>
    <cellStyle name="表示済みのハイパーリンク" xfId="100" builtinId="9" hidden="1"/>
    <cellStyle name="表示済みのハイパーリンク" xfId="101" builtinId="9" hidden="1"/>
    <cellStyle name="表示済みのハイパーリンク" xfId="102" builtinId="9" hidden="1"/>
    <cellStyle name="表示済みのハイパーリンク" xfId="103" builtinId="9" hidden="1"/>
    <cellStyle name="表示済みのハイパーリンク" xfId="104" builtinId="9" hidden="1"/>
    <cellStyle name="表示済みのハイパーリンク" xfId="105" builtinId="9" hidden="1"/>
    <cellStyle name="表示済みのハイパーリンク" xfId="106" builtinId="9" hidden="1"/>
    <cellStyle name="表示済みのハイパーリンク" xfId="107" builtinId="9" hidden="1"/>
    <cellStyle name="表示済みのハイパーリンク" xfId="108" builtinId="9" hidden="1"/>
    <cellStyle name="表示済みのハイパーリンク" xfId="109" builtinId="9" hidden="1"/>
    <cellStyle name="表示済みのハイパーリンク" xfId="110" builtinId="9" hidden="1"/>
    <cellStyle name="表示済みのハイパーリンク" xfId="111" builtinId="9" hidden="1"/>
    <cellStyle name="表示済みのハイパーリンク" xfId="112" builtinId="9" hidden="1"/>
    <cellStyle name="表示済みのハイパーリンク" xfId="113" builtinId="9" hidden="1"/>
    <cellStyle name="表示済みのハイパーリンク" xfId="114" builtinId="9" hidden="1"/>
    <cellStyle name="表示済みのハイパーリンク" xfId="115" builtinId="9" hidden="1"/>
    <cellStyle name="表示済みのハイパーリンク" xfId="116" builtinId="9" hidden="1"/>
    <cellStyle name="表示済みのハイパーリンク" xfId="117" builtinId="9" hidden="1"/>
    <cellStyle name="表示済みのハイパーリンク" xfId="118" builtinId="9" hidden="1"/>
    <cellStyle name="表示済みのハイパーリンク" xfId="119" builtinId="9" hidden="1"/>
    <cellStyle name="表示済みのハイパーリンク" xfId="120" builtinId="9" hidden="1"/>
    <cellStyle name="表示済みのハイパーリンク" xfId="121" builtinId="9" hidden="1"/>
    <cellStyle name="表示済みのハイパーリンク" xfId="122" builtinId="9" hidden="1"/>
    <cellStyle name="表示済みのハイパーリンク" xfId="123" builtinId="9" hidden="1"/>
    <cellStyle name="表示済みのハイパーリンク" xfId="124" builtinId="9" hidden="1"/>
    <cellStyle name="表示済みのハイパーリンク" xfId="125" builtinId="9" hidden="1"/>
    <cellStyle name="表示済みのハイパーリンク" xfId="126" builtinId="9" hidden="1"/>
    <cellStyle name="表示済みのハイパーリンク" xfId="127" builtinId="9" hidden="1"/>
    <cellStyle name="表示済みのハイパーリンク" xfId="128" builtinId="9" hidden="1"/>
    <cellStyle name="表示済みのハイパーリンク" xfId="129" builtinId="9" hidden="1"/>
    <cellStyle name="表示済みのハイパーリンク" xfId="130" builtinId="9" hidden="1"/>
    <cellStyle name="表示済みのハイパーリンク" xfId="131" builtinId="9" hidden="1"/>
    <cellStyle name="表示済みのハイパーリンク" xfId="132" builtinId="9" hidden="1"/>
    <cellStyle name="表示済みのハイパーリンク" xfId="133" builtinId="9" hidden="1"/>
    <cellStyle name="表示済みのハイパーリンク" xfId="134" builtinId="9" hidden="1"/>
    <cellStyle name="表示済みのハイパーリンク" xfId="135" builtinId="9" hidden="1"/>
    <cellStyle name="表示済みのハイパーリンク" xfId="136" builtinId="9" hidden="1"/>
    <cellStyle name="表示済みのハイパーリンク" xfId="137" builtinId="9" hidden="1"/>
    <cellStyle name="表示済みのハイパーリンク" xfId="138" builtinId="9" hidden="1"/>
    <cellStyle name="表示済みのハイパーリンク" xfId="139" builtinId="9" hidden="1"/>
    <cellStyle name="表示済みのハイパーリンク" xfId="140" builtinId="9" hidden="1"/>
    <cellStyle name="表示済みのハイパーリンク" xfId="141" builtinId="9" hidden="1"/>
    <cellStyle name="表示済みのハイパーリンク" xfId="142" builtinId="9" hidden="1"/>
    <cellStyle name="表示済みのハイパーリンク" xfId="143" builtinId="9" hidden="1"/>
    <cellStyle name="表示済みのハイパーリンク" xfId="144" builtinId="9" hidden="1"/>
    <cellStyle name="表示済みのハイパーリンク" xfId="145" builtinId="9" hidden="1"/>
    <cellStyle name="表示済みのハイパーリンク" xfId="146" builtinId="9" hidden="1"/>
    <cellStyle name="表示済みのハイパーリンク" xfId="147" builtinId="9" hidden="1"/>
    <cellStyle name="表示済みのハイパーリンク" xfId="148" builtinId="9" hidden="1"/>
    <cellStyle name="表示済みのハイパーリンク" xfId="149" builtinId="9" hidden="1"/>
    <cellStyle name="表示済みのハイパーリンク" xfId="150" builtinId="9" hidden="1"/>
    <cellStyle name="表示済みのハイパーリンク" xfId="151" builtinId="9" hidden="1"/>
    <cellStyle name="表示済みのハイパーリンク" xfId="152" builtinId="9" hidden="1"/>
    <cellStyle name="表示済みのハイパーリンク" xfId="153" builtinId="9" hidden="1"/>
    <cellStyle name="表示済みのハイパーリンク" xfId="154" builtinId="9" hidden="1"/>
    <cellStyle name="表示済みのハイパーリンク" xfId="155" builtinId="9" hidden="1"/>
    <cellStyle name="表示済みのハイパーリンク" xfId="156" builtinId="9" hidden="1"/>
    <cellStyle name="表示済みのハイパーリンク" xfId="157" builtinId="9" hidden="1"/>
    <cellStyle name="表示済みのハイパーリンク" xfId="158" builtinId="9" hidden="1"/>
    <cellStyle name="表示済みのハイパーリンク" xfId="159" builtinId="9" hidden="1"/>
    <cellStyle name="表示済みのハイパーリンク" xfId="160" builtinId="9" hidden="1"/>
  </cellStyles>
  <dxfs count="1">
    <dxf>
      <numFmt numFmtId="3" formatCode="#,##0"/>
    </dxf>
  </dxfs>
  <tableStyles count="0" defaultTableStyle="TableStyleMedium9" defaultPivotStyle="PivotStyleLight16"/>
  <colors>
    <mruColors>
      <color rgb="FF3C3C3C"/>
      <color rgb="FF3C3232"/>
      <color rgb="FF3232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428625</xdr:colOff>
      <xdr:row>7</xdr:row>
      <xdr:rowOff>85725</xdr:rowOff>
    </xdr:from>
    <xdr:to>
      <xdr:col>5</xdr:col>
      <xdr:colOff>228600</xdr:colOff>
      <xdr:row>8</xdr:row>
      <xdr:rowOff>123825</xdr:rowOff>
    </xdr:to>
    <xdr:pic>
      <xdr:nvPicPr>
        <xdr:cNvPr id="7197" name="Picture 1" descr="JWRCロゴ2">
          <a:extLst>
            <a:ext uri="{FF2B5EF4-FFF2-40B4-BE49-F238E27FC236}">
              <a16:creationId xmlns="" xmlns:a16="http://schemas.microsoft.com/office/drawing/2014/main" id="{00000000-0008-0000-0000-00001D1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257425" y="2305050"/>
          <a:ext cx="1019175" cy="2476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マテリアル（計算ツール）">
      <a:dk1>
        <a:srgbClr val="505050"/>
      </a:dk1>
      <a:lt1>
        <a:sysClr val="window" lastClr="FFFFFF"/>
      </a:lt1>
      <a:dk2>
        <a:srgbClr val="795548"/>
      </a:dk2>
      <a:lt2>
        <a:srgbClr val="F8F8F8"/>
      </a:lt2>
      <a:accent1>
        <a:srgbClr val="3F51B5"/>
      </a:accent1>
      <a:accent2>
        <a:srgbClr val="F44336"/>
      </a:accent2>
      <a:accent3>
        <a:srgbClr val="4CAF50"/>
      </a:accent3>
      <a:accent4>
        <a:srgbClr val="FF4081"/>
      </a:accent4>
      <a:accent5>
        <a:srgbClr val="2196F3"/>
      </a:accent5>
      <a:accent6>
        <a:srgbClr val="FF98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22"/>
  <sheetViews>
    <sheetView showGridLines="0" tabSelected="1" workbookViewId="0">
      <selection activeCell="L12" sqref="L12"/>
    </sheetView>
  </sheetViews>
  <sheetFormatPr defaultColWidth="8.85546875" defaultRowHeight="16.5" x14ac:dyDescent="0.15"/>
  <cols>
    <col min="1" max="5" width="8.85546875" style="21"/>
    <col min="6" max="6" width="27.42578125" style="21" customWidth="1"/>
    <col min="7" max="16384" width="8.85546875" style="21"/>
  </cols>
  <sheetData>
    <row r="1" spans="2:8" ht="17.25" thickBot="1" x14ac:dyDescent="0.2"/>
    <row r="2" spans="2:8" x14ac:dyDescent="0.15">
      <c r="B2" s="22"/>
      <c r="C2" s="23"/>
      <c r="D2" s="23"/>
      <c r="E2" s="23"/>
      <c r="F2" s="24"/>
      <c r="G2" s="1"/>
      <c r="H2" s="1"/>
    </row>
    <row r="3" spans="2:8" ht="38.25" x14ac:dyDescent="0.15">
      <c r="B3" s="25"/>
      <c r="C3" s="26"/>
      <c r="D3" s="26"/>
      <c r="E3" s="227" t="s">
        <v>381</v>
      </c>
      <c r="F3" s="27"/>
      <c r="G3" s="1"/>
      <c r="H3" s="1"/>
    </row>
    <row r="4" spans="2:8" ht="30.75" customHeight="1" x14ac:dyDescent="0.15">
      <c r="B4" s="25"/>
      <c r="C4" s="26"/>
      <c r="D4" s="26"/>
      <c r="E4" s="289" t="s">
        <v>1148</v>
      </c>
      <c r="F4" s="27"/>
      <c r="G4" s="1"/>
      <c r="H4" s="1"/>
    </row>
    <row r="5" spans="2:8" ht="22.5" x14ac:dyDescent="0.15">
      <c r="B5" s="25"/>
      <c r="C5" s="26"/>
      <c r="D5" s="26"/>
      <c r="E5" s="228" t="s">
        <v>679</v>
      </c>
      <c r="F5" s="27"/>
      <c r="G5" s="1"/>
      <c r="H5" s="1"/>
    </row>
    <row r="6" spans="2:8" ht="24.75" x14ac:dyDescent="0.15">
      <c r="B6" s="25"/>
      <c r="C6" s="26"/>
      <c r="D6" s="26"/>
      <c r="E6" s="288" t="s">
        <v>1149</v>
      </c>
      <c r="F6" s="27"/>
      <c r="G6" s="1"/>
      <c r="H6" s="1"/>
    </row>
    <row r="7" spans="2:8" ht="24.75" x14ac:dyDescent="0.15">
      <c r="B7" s="25"/>
      <c r="C7" s="26"/>
      <c r="D7" s="26"/>
      <c r="E7" s="229" t="s">
        <v>184</v>
      </c>
      <c r="F7" s="27"/>
      <c r="G7" s="1"/>
      <c r="H7" s="1"/>
    </row>
    <row r="8" spans="2:8" x14ac:dyDescent="0.15">
      <c r="B8" s="25"/>
      <c r="C8" s="26"/>
      <c r="D8" s="26"/>
      <c r="E8" s="26"/>
      <c r="F8" s="27"/>
      <c r="G8" s="1"/>
      <c r="H8" s="1"/>
    </row>
    <row r="9" spans="2:8" ht="17.25" thickBot="1" x14ac:dyDescent="0.2">
      <c r="B9" s="28"/>
      <c r="C9" s="29"/>
      <c r="D9" s="29"/>
      <c r="E9" s="29"/>
      <c r="F9" s="30"/>
      <c r="G9" s="1"/>
      <c r="H9" s="1"/>
    </row>
    <row r="11" spans="2:8" ht="22.5" x14ac:dyDescent="0.15">
      <c r="B11" s="38" t="s">
        <v>746</v>
      </c>
      <c r="C11" s="32"/>
      <c r="F11" s="33"/>
    </row>
    <row r="12" spans="2:8" s="31" customFormat="1" ht="19.5" customHeight="1" x14ac:dyDescent="0.15">
      <c r="B12" s="31" t="s">
        <v>834</v>
      </c>
      <c r="F12" s="34"/>
    </row>
    <row r="13" spans="2:8" s="31" customFormat="1" ht="18.75" x14ac:dyDescent="0.15">
      <c r="B13" s="21" t="s">
        <v>1004</v>
      </c>
      <c r="F13" s="34"/>
    </row>
    <row r="14" spans="2:8" s="31" customFormat="1" ht="19.5" customHeight="1" x14ac:dyDescent="0.15">
      <c r="B14" s="31" t="s">
        <v>886</v>
      </c>
      <c r="C14" s="35"/>
      <c r="F14" s="34"/>
    </row>
    <row r="15" spans="2:8" s="31" customFormat="1" ht="18.75" x14ac:dyDescent="0.15">
      <c r="B15" s="21" t="s">
        <v>747</v>
      </c>
      <c r="C15" s="35"/>
      <c r="F15" s="34"/>
    </row>
    <row r="16" spans="2:8" s="31" customFormat="1" ht="18.75" x14ac:dyDescent="0.15">
      <c r="B16" s="21" t="s">
        <v>832</v>
      </c>
      <c r="C16" s="35"/>
      <c r="F16" s="34"/>
    </row>
    <row r="17" spans="2:6" s="31" customFormat="1" ht="19.5" customHeight="1" x14ac:dyDescent="0.15">
      <c r="B17" s="31" t="s">
        <v>835</v>
      </c>
      <c r="F17" s="34"/>
    </row>
    <row r="18" spans="2:6" s="31" customFormat="1" ht="19.5" customHeight="1" x14ac:dyDescent="0.15">
      <c r="B18" s="31" t="s">
        <v>833</v>
      </c>
    </row>
    <row r="19" spans="2:6" s="31" customFormat="1" ht="18.75" x14ac:dyDescent="0.15">
      <c r="B19" s="21" t="s">
        <v>874</v>
      </c>
    </row>
    <row r="21" spans="2:6" x14ac:dyDescent="0.15">
      <c r="B21" s="21" t="s">
        <v>1129</v>
      </c>
    </row>
    <row r="22" spans="2:6" x14ac:dyDescent="0.15">
      <c r="B22" s="21" t="s">
        <v>1005</v>
      </c>
    </row>
  </sheetData>
  <phoneticPr fontId="2"/>
  <pageMargins left="0.78740157480314965" right="0.78740157480314965" top="0.98425196850393704" bottom="0.98425196850393704" header="0.51181102362204722" footer="0.51181102362204722"/>
  <pageSetup paperSize="9" orientation="landscape" r:id="rId1"/>
  <headerFooter alignWithMargins="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pageSetUpPr fitToPage="1"/>
  </sheetPr>
  <dimension ref="A1:G265"/>
  <sheetViews>
    <sheetView showGridLines="0" zoomScale="85" zoomScaleNormal="85" workbookViewId="0">
      <pane ySplit="1" topLeftCell="A167" activePane="bottomLeft" state="frozen"/>
      <selection pane="bottomLeft" activeCell="C204" sqref="C204"/>
    </sheetView>
  </sheetViews>
  <sheetFormatPr defaultColWidth="17" defaultRowHeight="18.75" x14ac:dyDescent="0.15"/>
  <cols>
    <col min="1" max="1" width="9.5703125" style="2" customWidth="1"/>
    <col min="2" max="2" width="16" style="6" customWidth="1"/>
    <col min="3" max="3" width="39.5703125" style="4" bestFit="1" customWidth="1"/>
    <col min="4" max="4" width="20.7109375" style="7" bestFit="1" customWidth="1"/>
    <col min="5" max="5" width="9.42578125" style="2" customWidth="1"/>
    <col min="6" max="6" width="48.28515625" style="8" customWidth="1"/>
    <col min="7" max="7" width="53.42578125" style="8" customWidth="1"/>
    <col min="8" max="16384" width="17" style="4"/>
  </cols>
  <sheetData>
    <row r="1" spans="1:7" s="2" customFormat="1" ht="22.5" customHeight="1" x14ac:dyDescent="0.15">
      <c r="A1" s="123" t="s">
        <v>692</v>
      </c>
      <c r="B1" s="135" t="s">
        <v>709</v>
      </c>
      <c r="C1" s="136" t="s">
        <v>7</v>
      </c>
      <c r="D1" s="210" t="s">
        <v>745</v>
      </c>
      <c r="E1" s="75" t="s">
        <v>8</v>
      </c>
      <c r="F1" s="65" t="s">
        <v>9</v>
      </c>
      <c r="G1" s="108" t="s">
        <v>631</v>
      </c>
    </row>
    <row r="2" spans="1:7" s="3" customFormat="1" ht="33" x14ac:dyDescent="0.15">
      <c r="A2" s="302" t="s">
        <v>619</v>
      </c>
      <c r="B2" s="293" t="s">
        <v>325</v>
      </c>
      <c r="C2" s="160" t="s">
        <v>610</v>
      </c>
      <c r="D2" s="249"/>
      <c r="E2" s="141" t="s">
        <v>151</v>
      </c>
      <c r="F2" s="109" t="s">
        <v>904</v>
      </c>
      <c r="G2" s="110"/>
    </row>
    <row r="3" spans="1:7" s="3" customFormat="1" ht="33" x14ac:dyDescent="0.15">
      <c r="A3" s="303"/>
      <c r="B3" s="296" t="e">
        <v>#N/A</v>
      </c>
      <c r="C3" s="161" t="s">
        <v>611</v>
      </c>
      <c r="D3" s="250"/>
      <c r="E3" s="142" t="s">
        <v>597</v>
      </c>
      <c r="F3" s="111" t="s">
        <v>905</v>
      </c>
      <c r="G3" s="112"/>
    </row>
    <row r="4" spans="1:7" s="3" customFormat="1" ht="33" customHeight="1" x14ac:dyDescent="0.15">
      <c r="A4" s="302" t="s">
        <v>693</v>
      </c>
      <c r="B4" s="293" t="s">
        <v>185</v>
      </c>
      <c r="C4" s="160" t="s">
        <v>612</v>
      </c>
      <c r="D4" s="249"/>
      <c r="E4" s="141" t="s">
        <v>151</v>
      </c>
      <c r="F4" s="109" t="s">
        <v>1118</v>
      </c>
      <c r="G4" s="110"/>
    </row>
    <row r="5" spans="1:7" s="3" customFormat="1" x14ac:dyDescent="0.15">
      <c r="A5" s="302"/>
      <c r="B5" s="293" t="e">
        <v>#N/A</v>
      </c>
      <c r="C5" s="162" t="s">
        <v>613</v>
      </c>
      <c r="D5" s="251">
        <v>1.0000000000000001E-5</v>
      </c>
      <c r="E5" s="143" t="s">
        <v>151</v>
      </c>
      <c r="F5" s="101" t="s">
        <v>614</v>
      </c>
      <c r="G5" s="102"/>
    </row>
    <row r="6" spans="1:7" s="3" customFormat="1" ht="33" x14ac:dyDescent="0.15">
      <c r="A6" s="302"/>
      <c r="B6" s="293" t="e">
        <v>#N/A</v>
      </c>
      <c r="C6" s="162" t="s">
        <v>615</v>
      </c>
      <c r="D6" s="252"/>
      <c r="E6" s="143" t="s">
        <v>151</v>
      </c>
      <c r="F6" s="101" t="s">
        <v>1119</v>
      </c>
      <c r="G6" s="102"/>
    </row>
    <row r="7" spans="1:7" s="3" customFormat="1" x14ac:dyDescent="0.15">
      <c r="A7" s="302"/>
      <c r="B7" s="293" t="e">
        <v>#N/A</v>
      </c>
      <c r="C7" s="163" t="s">
        <v>616</v>
      </c>
      <c r="D7" s="253">
        <v>1.0000000000000001E-5</v>
      </c>
      <c r="E7" s="144" t="s">
        <v>151</v>
      </c>
      <c r="F7" s="130" t="s">
        <v>617</v>
      </c>
      <c r="G7" s="131"/>
    </row>
    <row r="8" spans="1:7" s="3" customFormat="1" ht="18.75" customHeight="1" x14ac:dyDescent="0.15">
      <c r="A8" s="119" t="s">
        <v>885</v>
      </c>
      <c r="B8" s="120"/>
      <c r="C8" s="120"/>
      <c r="D8" s="254"/>
      <c r="E8" s="132"/>
      <c r="F8" s="133"/>
      <c r="G8" s="134"/>
    </row>
    <row r="9" spans="1:7" x14ac:dyDescent="0.15">
      <c r="A9" s="138" t="s">
        <v>398</v>
      </c>
      <c r="B9" s="121" t="s">
        <v>101</v>
      </c>
      <c r="C9" s="164" t="s">
        <v>137</v>
      </c>
      <c r="D9" s="255"/>
      <c r="E9" s="145" t="s">
        <v>0</v>
      </c>
      <c r="F9" s="113" t="s">
        <v>402</v>
      </c>
      <c r="G9" s="114" t="s">
        <v>750</v>
      </c>
    </row>
    <row r="10" spans="1:7" ht="18.75" customHeight="1" x14ac:dyDescent="0.15">
      <c r="A10" s="292" t="s">
        <v>694</v>
      </c>
      <c r="B10" s="297" t="s">
        <v>216</v>
      </c>
      <c r="C10" s="160" t="s">
        <v>410</v>
      </c>
      <c r="D10" s="248"/>
      <c r="E10" s="141" t="s">
        <v>155</v>
      </c>
      <c r="F10" s="109" t="s">
        <v>404</v>
      </c>
      <c r="G10" s="110" t="s">
        <v>750</v>
      </c>
    </row>
    <row r="11" spans="1:7" ht="20.25" x14ac:dyDescent="0.15">
      <c r="A11" s="292"/>
      <c r="B11" s="297" t="e">
        <v>#N/A</v>
      </c>
      <c r="C11" s="161" t="s">
        <v>406</v>
      </c>
      <c r="D11" s="256"/>
      <c r="E11" s="142" t="s">
        <v>878</v>
      </c>
      <c r="F11" s="111" t="s">
        <v>403</v>
      </c>
      <c r="G11" s="112" t="s">
        <v>750</v>
      </c>
    </row>
    <row r="12" spans="1:7" s="3" customFormat="1" ht="49.5" x14ac:dyDescent="0.15">
      <c r="A12" s="302" t="s">
        <v>407</v>
      </c>
      <c r="B12" s="293" t="s">
        <v>1059</v>
      </c>
      <c r="C12" s="160" t="s">
        <v>839</v>
      </c>
      <c r="D12" s="248"/>
      <c r="E12" s="141" t="s">
        <v>879</v>
      </c>
      <c r="F12" s="109" t="s">
        <v>906</v>
      </c>
      <c r="G12" s="110" t="s">
        <v>750</v>
      </c>
    </row>
    <row r="13" spans="1:7" ht="20.25" x14ac:dyDescent="0.15">
      <c r="A13" s="302"/>
      <c r="B13" s="293" t="e">
        <v>#N/A</v>
      </c>
      <c r="C13" s="161" t="s">
        <v>408</v>
      </c>
      <c r="D13" s="256"/>
      <c r="E13" s="142" t="s">
        <v>879</v>
      </c>
      <c r="F13" s="111" t="s">
        <v>409</v>
      </c>
      <c r="G13" s="112" t="s">
        <v>750</v>
      </c>
    </row>
    <row r="14" spans="1:7" ht="33" x14ac:dyDescent="0.15">
      <c r="A14" s="302" t="s">
        <v>255</v>
      </c>
      <c r="B14" s="293" t="s">
        <v>103</v>
      </c>
      <c r="C14" s="160" t="s">
        <v>13</v>
      </c>
      <c r="D14" s="248"/>
      <c r="E14" s="141" t="s">
        <v>142</v>
      </c>
      <c r="F14" s="109" t="s">
        <v>836</v>
      </c>
      <c r="G14" s="110" t="s">
        <v>750</v>
      </c>
    </row>
    <row r="15" spans="1:7" x14ac:dyDescent="0.15">
      <c r="A15" s="302"/>
      <c r="B15" s="293" t="e">
        <v>#N/A</v>
      </c>
      <c r="C15" s="161" t="s">
        <v>159</v>
      </c>
      <c r="D15" s="256"/>
      <c r="E15" s="142" t="s">
        <v>142</v>
      </c>
      <c r="F15" s="111" t="s">
        <v>837</v>
      </c>
      <c r="G15" s="112" t="s">
        <v>751</v>
      </c>
    </row>
    <row r="16" spans="1:7" s="3" customFormat="1" ht="99" x14ac:dyDescent="0.15">
      <c r="A16" s="302" t="s">
        <v>218</v>
      </c>
      <c r="B16" s="293" t="s">
        <v>3</v>
      </c>
      <c r="C16" s="160" t="s">
        <v>96</v>
      </c>
      <c r="D16" s="248"/>
      <c r="E16" s="141" t="s">
        <v>57</v>
      </c>
      <c r="F16" s="109" t="s">
        <v>907</v>
      </c>
      <c r="G16" s="110" t="s">
        <v>750</v>
      </c>
    </row>
    <row r="17" spans="1:7" s="3" customFormat="1" x14ac:dyDescent="0.15">
      <c r="A17" s="302"/>
      <c r="B17" s="293" t="e">
        <v>#N/A</v>
      </c>
      <c r="C17" s="161" t="s">
        <v>411</v>
      </c>
      <c r="D17" s="256"/>
      <c r="E17" s="142" t="s">
        <v>57</v>
      </c>
      <c r="F17" s="111" t="s">
        <v>412</v>
      </c>
      <c r="G17" s="112" t="s">
        <v>750</v>
      </c>
    </row>
    <row r="18" spans="1:7" ht="82.5" x14ac:dyDescent="0.15">
      <c r="A18" s="138" t="s">
        <v>413</v>
      </c>
      <c r="B18" s="121" t="s">
        <v>331</v>
      </c>
      <c r="C18" s="164" t="s">
        <v>24</v>
      </c>
      <c r="D18" s="255"/>
      <c r="E18" s="145" t="s">
        <v>142</v>
      </c>
      <c r="F18" s="113" t="s">
        <v>838</v>
      </c>
      <c r="G18" s="114" t="s">
        <v>750</v>
      </c>
    </row>
    <row r="19" spans="1:7" ht="18.75" customHeight="1" x14ac:dyDescent="0.15">
      <c r="A19" s="292" t="s">
        <v>419</v>
      </c>
      <c r="B19" s="293" t="s">
        <v>332</v>
      </c>
      <c r="C19" s="160" t="s">
        <v>415</v>
      </c>
      <c r="D19" s="248"/>
      <c r="E19" s="141" t="s">
        <v>880</v>
      </c>
      <c r="F19" s="109" t="s">
        <v>416</v>
      </c>
      <c r="G19" s="110" t="s">
        <v>750</v>
      </c>
    </row>
    <row r="20" spans="1:7" ht="33" x14ac:dyDescent="0.15">
      <c r="A20" s="292"/>
      <c r="B20" s="293" t="e">
        <v>#N/A</v>
      </c>
      <c r="C20" s="161" t="s">
        <v>417</v>
      </c>
      <c r="D20" s="256"/>
      <c r="E20" s="142" t="s">
        <v>880</v>
      </c>
      <c r="F20" s="111" t="s">
        <v>418</v>
      </c>
      <c r="G20" s="112" t="s">
        <v>750</v>
      </c>
    </row>
    <row r="21" spans="1:7" ht="18.75" customHeight="1" x14ac:dyDescent="0.15">
      <c r="A21" s="292" t="s">
        <v>420</v>
      </c>
      <c r="B21" s="293" t="s">
        <v>104</v>
      </c>
      <c r="C21" s="160" t="s">
        <v>15</v>
      </c>
      <c r="D21" s="248"/>
      <c r="E21" s="141" t="s">
        <v>142</v>
      </c>
      <c r="F21" s="109" t="s">
        <v>421</v>
      </c>
      <c r="G21" s="110" t="s">
        <v>750</v>
      </c>
    </row>
    <row r="22" spans="1:7" x14ac:dyDescent="0.15">
      <c r="A22" s="292"/>
      <c r="B22" s="293" t="e">
        <v>#N/A</v>
      </c>
      <c r="C22" s="165" t="s">
        <v>159</v>
      </c>
      <c r="D22" s="257" t="str">
        <f>IF(D15="","",D15)</f>
        <v/>
      </c>
      <c r="E22" s="146" t="s">
        <v>142</v>
      </c>
      <c r="F22" s="115"/>
      <c r="G22" s="122" t="s">
        <v>875</v>
      </c>
    </row>
    <row r="23" spans="1:7" ht="33" x14ac:dyDescent="0.15">
      <c r="A23" s="292" t="s">
        <v>422</v>
      </c>
      <c r="B23" s="293" t="s">
        <v>100</v>
      </c>
      <c r="C23" s="160" t="s">
        <v>10</v>
      </c>
      <c r="D23" s="248"/>
      <c r="E23" s="141" t="s">
        <v>887</v>
      </c>
      <c r="F23" s="109" t="s">
        <v>1120</v>
      </c>
      <c r="G23" s="110" t="s">
        <v>753</v>
      </c>
    </row>
    <row r="24" spans="1:7" ht="20.25" x14ac:dyDescent="0.15">
      <c r="A24" s="292"/>
      <c r="B24" s="293" t="e">
        <v>#N/A</v>
      </c>
      <c r="C24" s="161" t="s">
        <v>11</v>
      </c>
      <c r="D24" s="256"/>
      <c r="E24" s="142" t="s">
        <v>888</v>
      </c>
      <c r="F24" s="111" t="s">
        <v>425</v>
      </c>
      <c r="G24" s="112" t="s">
        <v>750</v>
      </c>
    </row>
    <row r="25" spans="1:7" ht="33" customHeight="1" x14ac:dyDescent="0.15">
      <c r="A25" s="292" t="s">
        <v>426</v>
      </c>
      <c r="B25" s="293" t="s">
        <v>908</v>
      </c>
      <c r="C25" s="160" t="s">
        <v>12</v>
      </c>
      <c r="D25" s="248"/>
      <c r="E25" s="141" t="s">
        <v>149</v>
      </c>
      <c r="F25" s="109" t="s">
        <v>840</v>
      </c>
      <c r="G25" s="110" t="s">
        <v>754</v>
      </c>
    </row>
    <row r="26" spans="1:7" ht="33" x14ac:dyDescent="0.15">
      <c r="A26" s="292"/>
      <c r="B26" s="293" t="e">
        <v>#N/A</v>
      </c>
      <c r="C26" s="161" t="s">
        <v>424</v>
      </c>
      <c r="D26" s="256"/>
      <c r="E26" s="142" t="s">
        <v>889</v>
      </c>
      <c r="F26" s="111" t="s">
        <v>1063</v>
      </c>
      <c r="G26" s="112" t="s">
        <v>755</v>
      </c>
    </row>
    <row r="27" spans="1:7" s="3" customFormat="1" ht="18.75" customHeight="1" x14ac:dyDescent="0.15">
      <c r="A27" s="292" t="s">
        <v>428</v>
      </c>
      <c r="B27" s="293" t="s">
        <v>333</v>
      </c>
      <c r="C27" s="160" t="s">
        <v>78</v>
      </c>
      <c r="D27" s="248"/>
      <c r="E27" s="141" t="s">
        <v>890</v>
      </c>
      <c r="F27" s="109" t="s">
        <v>427</v>
      </c>
      <c r="G27" s="110" t="s">
        <v>750</v>
      </c>
    </row>
    <row r="28" spans="1:7" ht="20.25" x14ac:dyDescent="0.15">
      <c r="A28" s="292"/>
      <c r="B28" s="293" t="e">
        <v>#N/A</v>
      </c>
      <c r="C28" s="165" t="s">
        <v>424</v>
      </c>
      <c r="D28" s="257" t="str">
        <f>IF(D26="","",D26)</f>
        <v/>
      </c>
      <c r="E28" s="146" t="s">
        <v>1121</v>
      </c>
      <c r="F28" s="115"/>
      <c r="G28" s="116" t="s">
        <v>756</v>
      </c>
    </row>
    <row r="29" spans="1:7" ht="49.5" x14ac:dyDescent="0.15">
      <c r="A29" s="292" t="s">
        <v>431</v>
      </c>
      <c r="B29" s="293" t="s">
        <v>129</v>
      </c>
      <c r="C29" s="160" t="s">
        <v>430</v>
      </c>
      <c r="D29" s="248"/>
      <c r="E29" s="141" t="s">
        <v>891</v>
      </c>
      <c r="F29" s="109" t="s">
        <v>1110</v>
      </c>
      <c r="G29" s="110" t="s">
        <v>1113</v>
      </c>
    </row>
    <row r="30" spans="1:7" ht="49.5" x14ac:dyDescent="0.15">
      <c r="A30" s="292"/>
      <c r="B30" s="293" t="e">
        <v>#N/A</v>
      </c>
      <c r="C30" s="161" t="s">
        <v>432</v>
      </c>
      <c r="D30" s="256"/>
      <c r="E30" s="142" t="s">
        <v>891</v>
      </c>
      <c r="F30" s="111" t="s">
        <v>630</v>
      </c>
      <c r="G30" s="112" t="s">
        <v>1114</v>
      </c>
    </row>
    <row r="31" spans="1:7" ht="49.5" x14ac:dyDescent="0.15">
      <c r="A31" s="292" t="s">
        <v>435</v>
      </c>
      <c r="B31" s="293" t="s">
        <v>334</v>
      </c>
      <c r="C31" s="160" t="s">
        <v>434</v>
      </c>
      <c r="D31" s="248"/>
      <c r="E31" s="141" t="s">
        <v>891</v>
      </c>
      <c r="F31" s="109" t="s">
        <v>1081</v>
      </c>
      <c r="G31" s="110" t="s">
        <v>1115</v>
      </c>
    </row>
    <row r="32" spans="1:7" ht="20.25" x14ac:dyDescent="0.15">
      <c r="A32" s="292"/>
      <c r="B32" s="293" t="e">
        <v>#N/A</v>
      </c>
      <c r="C32" s="165" t="s">
        <v>432</v>
      </c>
      <c r="D32" s="257" t="str">
        <f>IF(D30="","",D30)</f>
        <v/>
      </c>
      <c r="E32" s="146" t="s">
        <v>891</v>
      </c>
      <c r="F32" s="115"/>
      <c r="G32" s="116" t="s">
        <v>757</v>
      </c>
    </row>
    <row r="33" spans="1:7" ht="18.75" customHeight="1" x14ac:dyDescent="0.15">
      <c r="A33" s="292" t="s">
        <v>437</v>
      </c>
      <c r="B33" s="293" t="s">
        <v>130</v>
      </c>
      <c r="C33" s="166" t="s">
        <v>430</v>
      </c>
      <c r="D33" s="258" t="str">
        <f>IF(D29="","",D29)</f>
        <v/>
      </c>
      <c r="E33" s="147" t="s">
        <v>891</v>
      </c>
      <c r="F33" s="117"/>
      <c r="G33" s="118" t="s">
        <v>758</v>
      </c>
    </row>
    <row r="34" spans="1:7" ht="20.25" x14ac:dyDescent="0.15">
      <c r="A34" s="292"/>
      <c r="B34" s="293" t="e">
        <v>#N/A</v>
      </c>
      <c r="C34" s="165" t="s">
        <v>434</v>
      </c>
      <c r="D34" s="257" t="str">
        <f>IF(D31="","",D31)</f>
        <v/>
      </c>
      <c r="E34" s="146" t="s">
        <v>891</v>
      </c>
      <c r="F34" s="115"/>
      <c r="G34" s="116" t="s">
        <v>759</v>
      </c>
    </row>
    <row r="35" spans="1:7" ht="33" customHeight="1" x14ac:dyDescent="0.15">
      <c r="A35" s="292" t="s">
        <v>440</v>
      </c>
      <c r="B35" s="293" t="s">
        <v>108</v>
      </c>
      <c r="C35" s="160" t="s">
        <v>19</v>
      </c>
      <c r="D35" s="248"/>
      <c r="E35" s="141" t="s">
        <v>154</v>
      </c>
      <c r="F35" s="109" t="s">
        <v>439</v>
      </c>
      <c r="G35" s="110" t="s">
        <v>750</v>
      </c>
    </row>
    <row r="36" spans="1:7" ht="20.25" x14ac:dyDescent="0.15">
      <c r="A36" s="292"/>
      <c r="B36" s="293" t="e">
        <v>#N/A</v>
      </c>
      <c r="C36" s="165" t="s">
        <v>406</v>
      </c>
      <c r="D36" s="257" t="str">
        <f>IF(D11="","",D11)</f>
        <v/>
      </c>
      <c r="E36" s="146" t="s">
        <v>892</v>
      </c>
      <c r="F36" s="115"/>
      <c r="G36" s="116" t="s">
        <v>760</v>
      </c>
    </row>
    <row r="37" spans="1:7" s="3" customFormat="1" x14ac:dyDescent="0.15">
      <c r="A37" s="302" t="s">
        <v>442</v>
      </c>
      <c r="B37" s="293" t="s">
        <v>1</v>
      </c>
      <c r="C37" s="160" t="s">
        <v>93</v>
      </c>
      <c r="D37" s="248"/>
      <c r="E37" s="141" t="s">
        <v>154</v>
      </c>
      <c r="F37" s="109" t="s">
        <v>903</v>
      </c>
      <c r="G37" s="110" t="s">
        <v>750</v>
      </c>
    </row>
    <row r="38" spans="1:7" x14ac:dyDescent="0.15">
      <c r="A38" s="302"/>
      <c r="B38" s="293" t="e">
        <v>#N/A</v>
      </c>
      <c r="C38" s="161" t="s">
        <v>441</v>
      </c>
      <c r="D38" s="256"/>
      <c r="E38" s="142" t="s">
        <v>154</v>
      </c>
      <c r="F38" s="111" t="s">
        <v>843</v>
      </c>
      <c r="G38" s="112" t="s">
        <v>761</v>
      </c>
    </row>
    <row r="39" spans="1:7" ht="33" x14ac:dyDescent="0.15">
      <c r="A39" s="292" t="s">
        <v>444</v>
      </c>
      <c r="B39" s="293" t="s">
        <v>335</v>
      </c>
      <c r="C39" s="160" t="s">
        <v>445</v>
      </c>
      <c r="D39" s="248"/>
      <c r="E39" s="141" t="s">
        <v>446</v>
      </c>
      <c r="F39" s="109" t="s">
        <v>909</v>
      </c>
      <c r="G39" s="110" t="s">
        <v>762</v>
      </c>
    </row>
    <row r="40" spans="1:7" ht="49.5" x14ac:dyDescent="0.15">
      <c r="A40" s="292"/>
      <c r="B40" s="293" t="e">
        <v>#N/A</v>
      </c>
      <c r="C40" s="161" t="s">
        <v>22</v>
      </c>
      <c r="D40" s="256"/>
      <c r="E40" s="142" t="s">
        <v>447</v>
      </c>
      <c r="F40" s="111" t="s">
        <v>628</v>
      </c>
      <c r="G40" s="112" t="s">
        <v>763</v>
      </c>
    </row>
    <row r="41" spans="1:7" s="3" customFormat="1" ht="33" x14ac:dyDescent="0.15">
      <c r="A41" s="302" t="s">
        <v>450</v>
      </c>
      <c r="B41" s="293" t="s">
        <v>183</v>
      </c>
      <c r="C41" s="160" t="s">
        <v>91</v>
      </c>
      <c r="D41" s="248"/>
      <c r="E41" s="141" t="s">
        <v>879</v>
      </c>
      <c r="F41" s="109" t="s">
        <v>448</v>
      </c>
      <c r="G41" s="110" t="s">
        <v>750</v>
      </c>
    </row>
    <row r="42" spans="1:7" s="3" customFormat="1" ht="49.5" x14ac:dyDescent="0.15">
      <c r="A42" s="302"/>
      <c r="B42" s="293" t="e">
        <v>#N/A</v>
      </c>
      <c r="C42" s="161" t="s">
        <v>62</v>
      </c>
      <c r="D42" s="256"/>
      <c r="E42" s="148" t="s">
        <v>879</v>
      </c>
      <c r="F42" s="111" t="s">
        <v>449</v>
      </c>
      <c r="G42" s="112" t="s">
        <v>750</v>
      </c>
    </row>
    <row r="43" spans="1:7" s="3" customFormat="1" ht="18.75" customHeight="1" x14ac:dyDescent="0.15">
      <c r="A43" s="302" t="s">
        <v>453</v>
      </c>
      <c r="B43" s="293" t="s">
        <v>336</v>
      </c>
      <c r="C43" s="160" t="s">
        <v>452</v>
      </c>
      <c r="D43" s="248"/>
      <c r="E43" s="149" t="s">
        <v>879</v>
      </c>
      <c r="F43" s="109" t="s">
        <v>910</v>
      </c>
      <c r="G43" s="110" t="s">
        <v>750</v>
      </c>
    </row>
    <row r="44" spans="1:7" s="3" customFormat="1" ht="20.25" x14ac:dyDescent="0.15">
      <c r="A44" s="302"/>
      <c r="B44" s="293" t="e">
        <v>#N/A</v>
      </c>
      <c r="C44" s="165" t="s">
        <v>62</v>
      </c>
      <c r="D44" s="257" t="str">
        <f>IF(D42="","",D42)</f>
        <v/>
      </c>
      <c r="E44" s="150" t="s">
        <v>879</v>
      </c>
      <c r="F44" s="115"/>
      <c r="G44" s="116" t="s">
        <v>764</v>
      </c>
    </row>
    <row r="45" spans="1:7" ht="33" x14ac:dyDescent="0.15">
      <c r="A45" s="292" t="s">
        <v>457</v>
      </c>
      <c r="B45" s="293" t="s">
        <v>128</v>
      </c>
      <c r="C45" s="160" t="s">
        <v>455</v>
      </c>
      <c r="D45" s="248"/>
      <c r="E45" s="141" t="s">
        <v>879</v>
      </c>
      <c r="F45" s="109" t="s">
        <v>456</v>
      </c>
      <c r="G45" s="110" t="s">
        <v>750</v>
      </c>
    </row>
    <row r="46" spans="1:7" s="3" customFormat="1" ht="20.25" x14ac:dyDescent="0.15">
      <c r="A46" s="292"/>
      <c r="B46" s="293" t="e">
        <v>#N/A</v>
      </c>
      <c r="C46" s="165" t="s">
        <v>62</v>
      </c>
      <c r="D46" s="257" t="str">
        <f>IF(D42="","",D42)</f>
        <v/>
      </c>
      <c r="E46" s="150" t="s">
        <v>879</v>
      </c>
      <c r="F46" s="115"/>
      <c r="G46" s="116" t="s">
        <v>764</v>
      </c>
    </row>
    <row r="47" spans="1:7" ht="18.75" customHeight="1" x14ac:dyDescent="0.15">
      <c r="A47" s="292" t="s">
        <v>459</v>
      </c>
      <c r="B47" s="293" t="s">
        <v>107</v>
      </c>
      <c r="C47" s="166" t="s">
        <v>408</v>
      </c>
      <c r="D47" s="258" t="str">
        <f>IF(D13="","",D13)</f>
        <v/>
      </c>
      <c r="E47" s="151" t="s">
        <v>879</v>
      </c>
      <c r="F47" s="117"/>
      <c r="G47" s="118" t="s">
        <v>765</v>
      </c>
    </row>
    <row r="48" spans="1:7" ht="49.5" x14ac:dyDescent="0.15">
      <c r="A48" s="292"/>
      <c r="B48" s="293" t="e">
        <v>#N/A</v>
      </c>
      <c r="C48" s="167" t="s">
        <v>430</v>
      </c>
      <c r="D48" s="256"/>
      <c r="E48" s="148" t="s">
        <v>895</v>
      </c>
      <c r="F48" s="50" t="s">
        <v>1111</v>
      </c>
      <c r="G48" s="285" t="s">
        <v>1112</v>
      </c>
    </row>
    <row r="49" spans="1:7" ht="18.75" customHeight="1" x14ac:dyDescent="0.15">
      <c r="A49" s="292" t="s">
        <v>462</v>
      </c>
      <c r="B49" s="293" t="s">
        <v>106</v>
      </c>
      <c r="C49" s="166" t="s">
        <v>430</v>
      </c>
      <c r="D49" s="258" t="str">
        <f>IF(D48="","",D48)</f>
        <v/>
      </c>
      <c r="E49" s="151" t="s">
        <v>895</v>
      </c>
      <c r="F49" s="117"/>
      <c r="G49" s="118" t="s">
        <v>1109</v>
      </c>
    </row>
    <row r="50" spans="1:7" ht="33" x14ac:dyDescent="0.15">
      <c r="A50" s="292"/>
      <c r="B50" s="293" t="e">
        <v>#N/A</v>
      </c>
      <c r="C50" s="161" t="s">
        <v>461</v>
      </c>
      <c r="D50" s="256"/>
      <c r="E50" s="142" t="s">
        <v>152</v>
      </c>
      <c r="F50" s="111" t="s">
        <v>856</v>
      </c>
      <c r="G50" s="112" t="s">
        <v>857</v>
      </c>
    </row>
    <row r="51" spans="1:7" ht="33" x14ac:dyDescent="0.15">
      <c r="A51" s="139" t="s">
        <v>463</v>
      </c>
      <c r="B51" s="137" t="s">
        <v>337</v>
      </c>
      <c r="C51" s="164" t="s">
        <v>141</v>
      </c>
      <c r="D51" s="255"/>
      <c r="E51" s="145" t="s">
        <v>140</v>
      </c>
      <c r="F51" s="113" t="s">
        <v>629</v>
      </c>
      <c r="G51" s="114" t="s">
        <v>766</v>
      </c>
    </row>
    <row r="52" spans="1:7" ht="18.75" customHeight="1" x14ac:dyDescent="0.15">
      <c r="A52" s="292" t="s">
        <v>465</v>
      </c>
      <c r="B52" s="293" t="s">
        <v>338</v>
      </c>
      <c r="C52" s="166" t="s">
        <v>461</v>
      </c>
      <c r="D52" s="258" t="str">
        <f>IF(D50="","",D50)</f>
        <v/>
      </c>
      <c r="E52" s="147" t="s">
        <v>152</v>
      </c>
      <c r="F52" s="117"/>
      <c r="G52" s="118" t="s">
        <v>699</v>
      </c>
    </row>
    <row r="53" spans="1:7" x14ac:dyDescent="0.15">
      <c r="A53" s="292"/>
      <c r="B53" s="293" t="e">
        <v>#N/A</v>
      </c>
      <c r="C53" s="161" t="s">
        <v>18</v>
      </c>
      <c r="D53" s="256"/>
      <c r="E53" s="142" t="s">
        <v>152</v>
      </c>
      <c r="F53" s="111" t="s">
        <v>858</v>
      </c>
      <c r="G53" s="112" t="s">
        <v>857</v>
      </c>
    </row>
    <row r="54" spans="1:7" s="3" customFormat="1" ht="37.5" x14ac:dyDescent="0.15">
      <c r="A54" s="302" t="s">
        <v>466</v>
      </c>
      <c r="B54" s="293" t="s">
        <v>339</v>
      </c>
      <c r="C54" s="160" t="s">
        <v>467</v>
      </c>
      <c r="D54" s="248"/>
      <c r="E54" s="141" t="s">
        <v>469</v>
      </c>
      <c r="F54" s="109" t="s">
        <v>632</v>
      </c>
      <c r="G54" s="110" t="s">
        <v>767</v>
      </c>
    </row>
    <row r="55" spans="1:7" s="3" customFormat="1" ht="37.5" x14ac:dyDescent="0.15">
      <c r="A55" s="302"/>
      <c r="B55" s="293" t="e">
        <v>#N/A</v>
      </c>
      <c r="C55" s="161" t="s">
        <v>468</v>
      </c>
      <c r="D55" s="256"/>
      <c r="E55" s="142" t="s">
        <v>469</v>
      </c>
      <c r="F55" s="111" t="s">
        <v>633</v>
      </c>
      <c r="G55" s="112" t="s">
        <v>768</v>
      </c>
    </row>
    <row r="56" spans="1:7" s="3" customFormat="1" ht="82.5" x14ac:dyDescent="0.15">
      <c r="A56" s="302" t="s">
        <v>472</v>
      </c>
      <c r="B56" s="293" t="s">
        <v>177</v>
      </c>
      <c r="C56" s="160" t="s">
        <v>84</v>
      </c>
      <c r="D56" s="248"/>
      <c r="E56" s="141" t="s">
        <v>57</v>
      </c>
      <c r="F56" s="109" t="s">
        <v>911</v>
      </c>
      <c r="G56" s="110" t="s">
        <v>750</v>
      </c>
    </row>
    <row r="57" spans="1:7" s="3" customFormat="1" x14ac:dyDescent="0.15">
      <c r="A57" s="302"/>
      <c r="B57" s="293" t="e">
        <v>#N/A</v>
      </c>
      <c r="C57" s="161" t="s">
        <v>687</v>
      </c>
      <c r="D57" s="256"/>
      <c r="E57" s="142" t="s">
        <v>79</v>
      </c>
      <c r="F57" s="111" t="s">
        <v>471</v>
      </c>
      <c r="G57" s="112" t="s">
        <v>750</v>
      </c>
    </row>
    <row r="58" spans="1:7" ht="49.5" x14ac:dyDescent="0.15">
      <c r="A58" s="292" t="s">
        <v>475</v>
      </c>
      <c r="B58" s="293" t="s">
        <v>340</v>
      </c>
      <c r="C58" s="160" t="s">
        <v>474</v>
      </c>
      <c r="D58" s="248"/>
      <c r="E58" s="141" t="s">
        <v>152</v>
      </c>
      <c r="F58" s="109" t="s">
        <v>842</v>
      </c>
      <c r="G58" s="110" t="s">
        <v>841</v>
      </c>
    </row>
    <row r="59" spans="1:7" x14ac:dyDescent="0.15">
      <c r="A59" s="292"/>
      <c r="B59" s="293" t="e">
        <v>#N/A</v>
      </c>
      <c r="C59" s="165" t="s">
        <v>461</v>
      </c>
      <c r="D59" s="257" t="str">
        <f>IF(D50="","",D50)</f>
        <v/>
      </c>
      <c r="E59" s="146" t="s">
        <v>152</v>
      </c>
      <c r="F59" s="115"/>
      <c r="G59" s="116" t="s">
        <v>699</v>
      </c>
    </row>
    <row r="60" spans="1:7" ht="18.75" customHeight="1" x14ac:dyDescent="0.15">
      <c r="A60" s="292" t="s">
        <v>477</v>
      </c>
      <c r="B60" s="293" t="s">
        <v>105</v>
      </c>
      <c r="C60" s="166" t="s">
        <v>408</v>
      </c>
      <c r="D60" s="258" t="str">
        <f>IF(D13="","",D13)</f>
        <v/>
      </c>
      <c r="E60" s="151" t="s">
        <v>879</v>
      </c>
      <c r="F60" s="117"/>
      <c r="G60" s="118" t="s">
        <v>765</v>
      </c>
    </row>
    <row r="61" spans="1:7" ht="33" x14ac:dyDescent="0.15">
      <c r="A61" s="292"/>
      <c r="B61" s="293" t="e">
        <v>#N/A</v>
      </c>
      <c r="C61" s="162" t="s">
        <v>16</v>
      </c>
      <c r="D61" s="259"/>
      <c r="E61" s="152" t="s">
        <v>879</v>
      </c>
      <c r="F61" s="101" t="s">
        <v>478</v>
      </c>
      <c r="G61" s="102" t="s">
        <v>750</v>
      </c>
    </row>
    <row r="62" spans="1:7" x14ac:dyDescent="0.15">
      <c r="A62" s="292"/>
      <c r="B62" s="293" t="e">
        <v>#N/A</v>
      </c>
      <c r="C62" s="165" t="s">
        <v>461</v>
      </c>
      <c r="D62" s="257" t="str">
        <f>IF(D50="","",D50)</f>
        <v/>
      </c>
      <c r="E62" s="146" t="s">
        <v>152</v>
      </c>
      <c r="F62" s="115"/>
      <c r="G62" s="116" t="s">
        <v>699</v>
      </c>
    </row>
    <row r="63" spans="1:7" s="3" customFormat="1" ht="33" x14ac:dyDescent="0.15">
      <c r="A63" s="302" t="s">
        <v>268</v>
      </c>
      <c r="B63" s="293" t="s">
        <v>179</v>
      </c>
      <c r="C63" s="160" t="s">
        <v>87</v>
      </c>
      <c r="D63" s="248"/>
      <c r="E63" s="141" t="s">
        <v>57</v>
      </c>
      <c r="F63" s="109" t="s">
        <v>479</v>
      </c>
      <c r="G63" s="110" t="s">
        <v>750</v>
      </c>
    </row>
    <row r="64" spans="1:7" x14ac:dyDescent="0.15">
      <c r="A64" s="302"/>
      <c r="B64" s="293"/>
      <c r="C64" s="165" t="s">
        <v>441</v>
      </c>
      <c r="D64" s="257" t="str">
        <f>IF(D38="","",D38)</f>
        <v/>
      </c>
      <c r="E64" s="146" t="s">
        <v>154</v>
      </c>
      <c r="F64" s="115"/>
      <c r="G64" s="116" t="s">
        <v>769</v>
      </c>
    </row>
    <row r="65" spans="1:7" ht="33" x14ac:dyDescent="0.15">
      <c r="A65" s="302" t="s">
        <v>269</v>
      </c>
      <c r="B65" s="293" t="s">
        <v>341</v>
      </c>
      <c r="C65" s="160" t="s">
        <v>482</v>
      </c>
      <c r="D65" s="248"/>
      <c r="E65" s="141" t="s">
        <v>142</v>
      </c>
      <c r="F65" s="109" t="s">
        <v>481</v>
      </c>
      <c r="G65" s="110" t="s">
        <v>750</v>
      </c>
    </row>
    <row r="66" spans="1:7" x14ac:dyDescent="0.15">
      <c r="A66" s="302"/>
      <c r="B66" s="293" t="e">
        <v>#N/A</v>
      </c>
      <c r="C66" s="161" t="s">
        <v>483</v>
      </c>
      <c r="D66" s="256"/>
      <c r="E66" s="142" t="s">
        <v>154</v>
      </c>
      <c r="F66" s="111" t="s">
        <v>634</v>
      </c>
      <c r="G66" s="112" t="s">
        <v>770</v>
      </c>
    </row>
    <row r="67" spans="1:7" s="3" customFormat="1" ht="33" x14ac:dyDescent="0.15">
      <c r="A67" s="302" t="s">
        <v>270</v>
      </c>
      <c r="B67" s="293" t="s">
        <v>180</v>
      </c>
      <c r="C67" s="160" t="s">
        <v>88</v>
      </c>
      <c r="D67" s="248"/>
      <c r="E67" s="141" t="s">
        <v>57</v>
      </c>
      <c r="F67" s="109" t="s">
        <v>484</v>
      </c>
      <c r="G67" s="110" t="s">
        <v>750</v>
      </c>
    </row>
    <row r="68" spans="1:7" s="3" customFormat="1" x14ac:dyDescent="0.15">
      <c r="A68" s="302"/>
      <c r="B68" s="293" t="e">
        <v>#N/A</v>
      </c>
      <c r="C68" s="161" t="s">
        <v>485</v>
      </c>
      <c r="D68" s="256"/>
      <c r="E68" s="142" t="s">
        <v>154</v>
      </c>
      <c r="F68" s="111" t="s">
        <v>635</v>
      </c>
      <c r="G68" s="112" t="s">
        <v>771</v>
      </c>
    </row>
    <row r="69" spans="1:7" s="3" customFormat="1" ht="33" x14ac:dyDescent="0.15">
      <c r="A69" s="302" t="s">
        <v>271</v>
      </c>
      <c r="B69" s="293" t="s">
        <v>181</v>
      </c>
      <c r="C69" s="160" t="s">
        <v>89</v>
      </c>
      <c r="D69" s="248"/>
      <c r="E69" s="141" t="s">
        <v>57</v>
      </c>
      <c r="F69" s="109" t="s">
        <v>486</v>
      </c>
      <c r="G69" s="110" t="s">
        <v>750</v>
      </c>
    </row>
    <row r="70" spans="1:7" s="3" customFormat="1" x14ac:dyDescent="0.15">
      <c r="A70" s="302"/>
      <c r="B70" s="293" t="e">
        <v>#N/A</v>
      </c>
      <c r="C70" s="161" t="s">
        <v>844</v>
      </c>
      <c r="D70" s="256"/>
      <c r="E70" s="142" t="s">
        <v>154</v>
      </c>
      <c r="F70" s="111" t="s">
        <v>636</v>
      </c>
      <c r="G70" s="112" t="s">
        <v>771</v>
      </c>
    </row>
    <row r="71" spans="1:7" s="3" customFormat="1" ht="49.5" x14ac:dyDescent="0.15">
      <c r="A71" s="302" t="s">
        <v>272</v>
      </c>
      <c r="B71" s="293" t="s">
        <v>182</v>
      </c>
      <c r="C71" s="160" t="s">
        <v>90</v>
      </c>
      <c r="D71" s="248"/>
      <c r="E71" s="141" t="s">
        <v>57</v>
      </c>
      <c r="F71" s="109" t="s">
        <v>488</v>
      </c>
      <c r="G71" s="110" t="s">
        <v>750</v>
      </c>
    </row>
    <row r="72" spans="1:7" x14ac:dyDescent="0.15">
      <c r="A72" s="302"/>
      <c r="B72" s="293" t="e">
        <v>#N/A</v>
      </c>
      <c r="C72" s="165" t="s">
        <v>159</v>
      </c>
      <c r="D72" s="257" t="str">
        <f>IF(D15="","",D15)</f>
        <v/>
      </c>
      <c r="E72" s="146" t="s">
        <v>142</v>
      </c>
      <c r="F72" s="115"/>
      <c r="G72" s="116" t="s">
        <v>752</v>
      </c>
    </row>
    <row r="73" spans="1:7" s="3" customFormat="1" ht="85.5" x14ac:dyDescent="0.15">
      <c r="A73" s="302" t="s">
        <v>273</v>
      </c>
      <c r="B73" s="293" t="s">
        <v>186</v>
      </c>
      <c r="C73" s="160" t="s">
        <v>491</v>
      </c>
      <c r="D73" s="294"/>
      <c r="E73" s="141" t="s">
        <v>92</v>
      </c>
      <c r="F73" s="109" t="s">
        <v>927</v>
      </c>
      <c r="G73" s="110" t="s">
        <v>928</v>
      </c>
    </row>
    <row r="74" spans="1:7" s="3" customFormat="1" x14ac:dyDescent="0.15">
      <c r="A74" s="302"/>
      <c r="B74" s="293" t="e">
        <v>#N/A</v>
      </c>
      <c r="C74" s="162" t="s">
        <v>498</v>
      </c>
      <c r="D74" s="295"/>
      <c r="E74" s="143" t="s">
        <v>58</v>
      </c>
      <c r="F74" s="101" t="s">
        <v>490</v>
      </c>
      <c r="G74" s="102" t="s">
        <v>750</v>
      </c>
    </row>
    <row r="75" spans="1:7" s="3" customFormat="1" ht="37.5" x14ac:dyDescent="0.15">
      <c r="A75" s="302"/>
      <c r="B75" s="293" t="e">
        <v>#N/A</v>
      </c>
      <c r="C75" s="162" t="s">
        <v>497</v>
      </c>
      <c r="D75" s="259"/>
      <c r="E75" s="143" t="s">
        <v>59</v>
      </c>
      <c r="F75" s="101" t="s">
        <v>492</v>
      </c>
      <c r="G75" s="102" t="s">
        <v>750</v>
      </c>
    </row>
    <row r="76" spans="1:7" x14ac:dyDescent="0.15">
      <c r="A76" s="302"/>
      <c r="B76" s="293" t="e">
        <v>#N/A</v>
      </c>
      <c r="C76" s="165" t="s">
        <v>461</v>
      </c>
      <c r="D76" s="257" t="str">
        <f>IF(D50="","",D50)</f>
        <v/>
      </c>
      <c r="E76" s="146" t="s">
        <v>152</v>
      </c>
      <c r="F76" s="115"/>
      <c r="G76" s="116" t="s">
        <v>699</v>
      </c>
    </row>
    <row r="77" spans="1:7" s="3" customFormat="1" ht="33" x14ac:dyDescent="0.15">
      <c r="A77" s="140" t="s">
        <v>274</v>
      </c>
      <c r="B77" s="137" t="s">
        <v>705</v>
      </c>
      <c r="C77" s="164" t="s">
        <v>495</v>
      </c>
      <c r="D77" s="255"/>
      <c r="E77" s="145" t="s">
        <v>496</v>
      </c>
      <c r="F77" s="113" t="s">
        <v>912</v>
      </c>
      <c r="G77" s="114" t="s">
        <v>772</v>
      </c>
    </row>
    <row r="78" spans="1:7" s="3" customFormat="1" ht="33" x14ac:dyDescent="0.15">
      <c r="A78" s="302" t="s">
        <v>275</v>
      </c>
      <c r="B78" s="293" t="s">
        <v>2</v>
      </c>
      <c r="C78" s="160" t="s">
        <v>95</v>
      </c>
      <c r="D78" s="248"/>
      <c r="E78" s="141" t="s">
        <v>94</v>
      </c>
      <c r="F78" s="109" t="s">
        <v>637</v>
      </c>
      <c r="G78" s="110" t="s">
        <v>773</v>
      </c>
    </row>
    <row r="79" spans="1:7" x14ac:dyDescent="0.15">
      <c r="A79" s="302"/>
      <c r="B79" s="293" t="e">
        <v>#N/A</v>
      </c>
      <c r="C79" s="165" t="s">
        <v>19</v>
      </c>
      <c r="D79" s="257" t="str">
        <f>IF(D35="","",D35)</f>
        <v/>
      </c>
      <c r="E79" s="146" t="s">
        <v>154</v>
      </c>
      <c r="F79" s="115"/>
      <c r="G79" s="116" t="s">
        <v>1008</v>
      </c>
    </row>
    <row r="80" spans="1:7" s="3" customFormat="1" ht="33" x14ac:dyDescent="0.15">
      <c r="A80" s="302" t="s">
        <v>276</v>
      </c>
      <c r="B80" s="293" t="s">
        <v>897</v>
      </c>
      <c r="C80" s="160" t="s">
        <v>502</v>
      </c>
      <c r="D80" s="248"/>
      <c r="E80" s="141" t="s">
        <v>70</v>
      </c>
      <c r="F80" s="109" t="s">
        <v>1082</v>
      </c>
      <c r="G80" s="110" t="s">
        <v>750</v>
      </c>
    </row>
    <row r="81" spans="1:7" s="3" customFormat="1" ht="20.25" x14ac:dyDescent="0.15">
      <c r="A81" s="302"/>
      <c r="B81" s="293" t="e">
        <v>#N/A</v>
      </c>
      <c r="C81" s="165" t="s">
        <v>62</v>
      </c>
      <c r="D81" s="257" t="str">
        <f>IF(D42="","",D42)</f>
        <v/>
      </c>
      <c r="E81" s="150" t="s">
        <v>879</v>
      </c>
      <c r="F81" s="115"/>
      <c r="G81" s="116" t="s">
        <v>764</v>
      </c>
    </row>
    <row r="82" spans="1:7" s="3" customFormat="1" ht="66" x14ac:dyDescent="0.15">
      <c r="A82" s="302" t="s">
        <v>277</v>
      </c>
      <c r="B82" s="293" t="s">
        <v>898</v>
      </c>
      <c r="C82" s="160" t="s">
        <v>500</v>
      </c>
      <c r="D82" s="248"/>
      <c r="E82" s="141" t="s">
        <v>71</v>
      </c>
      <c r="F82" s="109" t="s">
        <v>638</v>
      </c>
      <c r="G82" s="110" t="s">
        <v>1123</v>
      </c>
    </row>
    <row r="83" spans="1:7" s="3" customFormat="1" ht="20.25" x14ac:dyDescent="0.15">
      <c r="A83" s="302"/>
      <c r="B83" s="293" t="e">
        <v>#N/A</v>
      </c>
      <c r="C83" s="165" t="s">
        <v>62</v>
      </c>
      <c r="D83" s="257" t="str">
        <f>IF(D42="","",D42)</f>
        <v/>
      </c>
      <c r="E83" s="150" t="s">
        <v>879</v>
      </c>
      <c r="F83" s="115"/>
      <c r="G83" s="116" t="s">
        <v>764</v>
      </c>
    </row>
    <row r="84" spans="1:7" s="3" customFormat="1" ht="66" x14ac:dyDescent="0.15">
      <c r="A84" s="302" t="s">
        <v>278</v>
      </c>
      <c r="B84" s="293" t="s">
        <v>899</v>
      </c>
      <c r="C84" s="160" t="s">
        <v>896</v>
      </c>
      <c r="D84" s="248"/>
      <c r="E84" s="141" t="s">
        <v>900</v>
      </c>
      <c r="F84" s="109" t="s">
        <v>901</v>
      </c>
      <c r="G84" s="110" t="s">
        <v>902</v>
      </c>
    </row>
    <row r="85" spans="1:7" s="3" customFormat="1" ht="20.25" x14ac:dyDescent="0.15">
      <c r="A85" s="302"/>
      <c r="B85" s="293" t="e">
        <v>#N/A</v>
      </c>
      <c r="C85" s="165" t="s">
        <v>62</v>
      </c>
      <c r="D85" s="257" t="str">
        <f>IF(D42="","",D42)</f>
        <v/>
      </c>
      <c r="E85" s="150" t="s">
        <v>879</v>
      </c>
      <c r="F85" s="115"/>
      <c r="G85" s="116" t="s">
        <v>764</v>
      </c>
    </row>
    <row r="86" spans="1:7" s="3" customFormat="1" ht="49.5" x14ac:dyDescent="0.15">
      <c r="A86" s="302" t="s">
        <v>279</v>
      </c>
      <c r="B86" s="293" t="s">
        <v>169</v>
      </c>
      <c r="C86" s="160" t="s">
        <v>72</v>
      </c>
      <c r="D86" s="248"/>
      <c r="E86" s="141" t="s">
        <v>70</v>
      </c>
      <c r="F86" s="109" t="s">
        <v>503</v>
      </c>
      <c r="G86" s="110" t="s">
        <v>750</v>
      </c>
    </row>
    <row r="87" spans="1:7" s="3" customFormat="1" x14ac:dyDescent="0.15">
      <c r="A87" s="302"/>
      <c r="B87" s="293" t="e">
        <v>#N/A</v>
      </c>
      <c r="C87" s="165" t="s">
        <v>502</v>
      </c>
      <c r="D87" s="257" t="str">
        <f>IF(D80="","",D80)</f>
        <v/>
      </c>
      <c r="E87" s="146" t="s">
        <v>70</v>
      </c>
      <c r="F87" s="115"/>
      <c r="G87" s="116" t="s">
        <v>1006</v>
      </c>
    </row>
    <row r="88" spans="1:7" s="3" customFormat="1" ht="66" x14ac:dyDescent="0.15">
      <c r="A88" s="302" t="s">
        <v>280</v>
      </c>
      <c r="B88" s="293" t="s">
        <v>170</v>
      </c>
      <c r="C88" s="160" t="s">
        <v>73</v>
      </c>
      <c r="D88" s="248"/>
      <c r="E88" s="141" t="s">
        <v>688</v>
      </c>
      <c r="F88" s="109" t="s">
        <v>639</v>
      </c>
      <c r="G88" s="110" t="s">
        <v>774</v>
      </c>
    </row>
    <row r="89" spans="1:7" s="3" customFormat="1" ht="33" x14ac:dyDescent="0.15">
      <c r="A89" s="302"/>
      <c r="B89" s="293" t="e">
        <v>#N/A</v>
      </c>
      <c r="C89" s="161" t="s">
        <v>74</v>
      </c>
      <c r="D89" s="256"/>
      <c r="E89" s="142" t="s">
        <v>688</v>
      </c>
      <c r="F89" s="111" t="s">
        <v>640</v>
      </c>
      <c r="G89" s="112" t="s">
        <v>775</v>
      </c>
    </row>
    <row r="90" spans="1:7" s="3" customFormat="1" ht="67.5" x14ac:dyDescent="0.15">
      <c r="A90" s="302" t="s">
        <v>281</v>
      </c>
      <c r="B90" s="293" t="s">
        <v>171</v>
      </c>
      <c r="C90" s="160" t="s">
        <v>75</v>
      </c>
      <c r="D90" s="248"/>
      <c r="E90" s="141" t="s">
        <v>76</v>
      </c>
      <c r="F90" s="109" t="s">
        <v>929</v>
      </c>
      <c r="G90" s="110" t="s">
        <v>930</v>
      </c>
    </row>
    <row r="91" spans="1:7" s="3" customFormat="1" ht="33" x14ac:dyDescent="0.15">
      <c r="A91" s="302"/>
      <c r="B91" s="293" t="e">
        <v>#N/A</v>
      </c>
      <c r="C91" s="161" t="s">
        <v>77</v>
      </c>
      <c r="D91" s="256"/>
      <c r="E91" s="142" t="s">
        <v>76</v>
      </c>
      <c r="F91" s="111" t="s">
        <v>504</v>
      </c>
      <c r="G91" s="112" t="s">
        <v>750</v>
      </c>
    </row>
    <row r="92" spans="1:7" s="3" customFormat="1" ht="18.75" customHeight="1" x14ac:dyDescent="0.15">
      <c r="A92" s="302" t="s">
        <v>282</v>
      </c>
      <c r="B92" s="293" t="s">
        <v>178</v>
      </c>
      <c r="C92" s="160" t="s">
        <v>85</v>
      </c>
      <c r="D92" s="248"/>
      <c r="E92" s="141" t="s">
        <v>154</v>
      </c>
      <c r="F92" s="109" t="s">
        <v>505</v>
      </c>
      <c r="G92" s="110" t="s">
        <v>750</v>
      </c>
    </row>
    <row r="93" spans="1:7" s="3" customFormat="1" ht="33" x14ac:dyDescent="0.15">
      <c r="A93" s="302"/>
      <c r="B93" s="293" t="e">
        <v>#N/A</v>
      </c>
      <c r="C93" s="162" t="s">
        <v>86</v>
      </c>
      <c r="D93" s="259"/>
      <c r="E93" s="143" t="s">
        <v>154</v>
      </c>
      <c r="F93" s="101" t="s">
        <v>506</v>
      </c>
      <c r="G93" s="102" t="s">
        <v>750</v>
      </c>
    </row>
    <row r="94" spans="1:7" x14ac:dyDescent="0.15">
      <c r="A94" s="302"/>
      <c r="B94" s="293" t="e">
        <v>#N/A</v>
      </c>
      <c r="C94" s="165" t="s">
        <v>441</v>
      </c>
      <c r="D94" s="257" t="str">
        <f>IF(D38="","",D38)</f>
        <v/>
      </c>
      <c r="E94" s="146" t="s">
        <v>154</v>
      </c>
      <c r="F94" s="115"/>
      <c r="G94" s="116" t="s">
        <v>769</v>
      </c>
    </row>
    <row r="95" spans="1:7" ht="18.75" customHeight="1" x14ac:dyDescent="0.15">
      <c r="A95" s="302" t="s">
        <v>283</v>
      </c>
      <c r="B95" s="293" t="s">
        <v>111</v>
      </c>
      <c r="C95" s="160" t="s">
        <v>23</v>
      </c>
      <c r="D95" s="248"/>
      <c r="E95" s="141" t="s">
        <v>154</v>
      </c>
      <c r="F95" s="109" t="s">
        <v>913</v>
      </c>
      <c r="G95" s="110" t="s">
        <v>776</v>
      </c>
    </row>
    <row r="96" spans="1:7" x14ac:dyDescent="0.15">
      <c r="A96" s="302"/>
      <c r="B96" s="293" t="e">
        <v>#N/A</v>
      </c>
      <c r="C96" s="165" t="s">
        <v>441</v>
      </c>
      <c r="D96" s="257" t="str">
        <f>IF(D38="","",D38)</f>
        <v/>
      </c>
      <c r="E96" s="146" t="s">
        <v>154</v>
      </c>
      <c r="F96" s="115"/>
      <c r="G96" s="116" t="s">
        <v>769</v>
      </c>
    </row>
    <row r="97" spans="1:7" ht="51" x14ac:dyDescent="0.15">
      <c r="A97" s="302" t="s">
        <v>284</v>
      </c>
      <c r="B97" s="293" t="s">
        <v>344</v>
      </c>
      <c r="C97" s="160" t="s">
        <v>845</v>
      </c>
      <c r="D97" s="248"/>
      <c r="E97" s="149" t="s">
        <v>895</v>
      </c>
      <c r="F97" s="109" t="s">
        <v>931</v>
      </c>
      <c r="G97" s="110" t="s">
        <v>932</v>
      </c>
    </row>
    <row r="98" spans="1:7" ht="49.5" x14ac:dyDescent="0.15">
      <c r="A98" s="302"/>
      <c r="B98" s="293" t="e">
        <v>#N/A</v>
      </c>
      <c r="C98" s="167" t="s">
        <v>850</v>
      </c>
      <c r="D98" s="256"/>
      <c r="E98" s="148" t="s">
        <v>895</v>
      </c>
      <c r="F98" s="50" t="s">
        <v>507</v>
      </c>
      <c r="G98" s="124" t="s">
        <v>1100</v>
      </c>
    </row>
    <row r="99" spans="1:7" ht="67.5" x14ac:dyDescent="0.15">
      <c r="A99" s="302" t="s">
        <v>285</v>
      </c>
      <c r="B99" s="293" t="s">
        <v>345</v>
      </c>
      <c r="C99" s="160" t="s">
        <v>509</v>
      </c>
      <c r="D99" s="248"/>
      <c r="E99" s="141" t="s">
        <v>846</v>
      </c>
      <c r="F99" s="109" t="s">
        <v>1083</v>
      </c>
      <c r="G99" s="110" t="s">
        <v>1084</v>
      </c>
    </row>
    <row r="100" spans="1:7" ht="37.5" x14ac:dyDescent="0.15">
      <c r="A100" s="302"/>
      <c r="B100" s="293" t="e">
        <v>#N/A</v>
      </c>
      <c r="C100" s="161" t="s">
        <v>508</v>
      </c>
      <c r="D100" s="256"/>
      <c r="E100" s="142" t="s">
        <v>846</v>
      </c>
      <c r="F100" s="111" t="s">
        <v>847</v>
      </c>
      <c r="G100" s="112" t="s">
        <v>1085</v>
      </c>
    </row>
    <row r="101" spans="1:7" ht="51" x14ac:dyDescent="0.15">
      <c r="A101" s="302" t="s">
        <v>286</v>
      </c>
      <c r="B101" s="293" t="s">
        <v>346</v>
      </c>
      <c r="C101" s="160" t="s">
        <v>848</v>
      </c>
      <c r="D101" s="248"/>
      <c r="E101" s="141" t="s">
        <v>154</v>
      </c>
      <c r="F101" s="109" t="s">
        <v>933</v>
      </c>
      <c r="G101" s="110" t="s">
        <v>934</v>
      </c>
    </row>
    <row r="102" spans="1:7" x14ac:dyDescent="0.15">
      <c r="A102" s="302"/>
      <c r="B102" s="293" t="e">
        <v>#N/A</v>
      </c>
      <c r="C102" s="165" t="s">
        <v>441</v>
      </c>
      <c r="D102" s="257" t="str">
        <f>IF(D38="","",D38)</f>
        <v/>
      </c>
      <c r="E102" s="146" t="s">
        <v>154</v>
      </c>
      <c r="F102" s="115"/>
      <c r="G102" s="116" t="s">
        <v>769</v>
      </c>
    </row>
    <row r="103" spans="1:7" ht="49.5" x14ac:dyDescent="0.15">
      <c r="A103" s="302" t="s">
        <v>287</v>
      </c>
      <c r="B103" s="293" t="s">
        <v>109</v>
      </c>
      <c r="C103" s="160" t="s">
        <v>20</v>
      </c>
      <c r="D103" s="248"/>
      <c r="E103" s="141" t="s">
        <v>154</v>
      </c>
      <c r="F103" s="109" t="s">
        <v>1130</v>
      </c>
      <c r="G103" s="110" t="s">
        <v>750</v>
      </c>
    </row>
    <row r="104" spans="1:7" ht="33" x14ac:dyDescent="0.15">
      <c r="A104" s="302"/>
      <c r="B104" s="293" t="e">
        <v>#N/A</v>
      </c>
      <c r="C104" s="168" t="s">
        <v>441</v>
      </c>
      <c r="D104" s="256"/>
      <c r="E104" s="153" t="s">
        <v>154</v>
      </c>
      <c r="F104" s="111" t="s">
        <v>1074</v>
      </c>
      <c r="G104" s="112" t="s">
        <v>1007</v>
      </c>
    </row>
    <row r="105" spans="1:7" ht="33" x14ac:dyDescent="0.15">
      <c r="A105" s="302" t="s">
        <v>227</v>
      </c>
      <c r="B105" s="293" t="s">
        <v>110</v>
      </c>
      <c r="C105" s="160" t="s">
        <v>21</v>
      </c>
      <c r="D105" s="248"/>
      <c r="E105" s="141" t="s">
        <v>154</v>
      </c>
      <c r="F105" s="109" t="s">
        <v>511</v>
      </c>
      <c r="G105" s="110" t="s">
        <v>750</v>
      </c>
    </row>
    <row r="106" spans="1:7" x14ac:dyDescent="0.15">
      <c r="A106" s="302"/>
      <c r="B106" s="293" t="e">
        <v>#N/A</v>
      </c>
      <c r="C106" s="165" t="s">
        <v>441</v>
      </c>
      <c r="D106" s="257" t="str">
        <f>IF(D104="","",D104)</f>
        <v/>
      </c>
      <c r="E106" s="146" t="s">
        <v>154</v>
      </c>
      <c r="F106" s="115"/>
      <c r="G106" s="116" t="s">
        <v>849</v>
      </c>
    </row>
    <row r="107" spans="1:7" ht="33" x14ac:dyDescent="0.15">
      <c r="A107" s="302" t="s">
        <v>228</v>
      </c>
      <c r="B107" s="293" t="s">
        <v>112</v>
      </c>
      <c r="C107" s="160" t="s">
        <v>25</v>
      </c>
      <c r="D107" s="248"/>
      <c r="E107" s="149" t="s">
        <v>895</v>
      </c>
      <c r="F107" s="109" t="s">
        <v>513</v>
      </c>
      <c r="G107" s="125" t="s">
        <v>750</v>
      </c>
    </row>
    <row r="108" spans="1:7" ht="20.25" x14ac:dyDescent="0.15">
      <c r="A108" s="302"/>
      <c r="B108" s="293" t="e">
        <v>#N/A</v>
      </c>
      <c r="C108" s="165" t="s">
        <v>17</v>
      </c>
      <c r="D108" s="257" t="str">
        <f>IF(D98="","",D98)</f>
        <v/>
      </c>
      <c r="E108" s="150" t="s">
        <v>895</v>
      </c>
      <c r="F108" s="115"/>
      <c r="G108" s="116" t="s">
        <v>881</v>
      </c>
    </row>
    <row r="109" spans="1:7" ht="66" x14ac:dyDescent="0.15">
      <c r="A109" s="302" t="s">
        <v>288</v>
      </c>
      <c r="B109" s="293" t="s">
        <v>347</v>
      </c>
      <c r="C109" s="160" t="s">
        <v>1124</v>
      </c>
      <c r="D109" s="248"/>
      <c r="E109" s="149" t="s">
        <v>895</v>
      </c>
      <c r="F109" s="109" t="s">
        <v>1107</v>
      </c>
      <c r="G109" s="110" t="s">
        <v>750</v>
      </c>
    </row>
    <row r="110" spans="1:7" ht="20.25" x14ac:dyDescent="0.15">
      <c r="A110" s="302"/>
      <c r="B110" s="293" t="e">
        <v>#N/A</v>
      </c>
      <c r="C110" s="165" t="s">
        <v>17</v>
      </c>
      <c r="D110" s="257" t="str">
        <f>IF(D98="","",D98)</f>
        <v/>
      </c>
      <c r="E110" s="150" t="s">
        <v>895</v>
      </c>
      <c r="F110" s="115"/>
      <c r="G110" s="116" t="s">
        <v>882</v>
      </c>
    </row>
    <row r="111" spans="1:7" ht="66" x14ac:dyDescent="0.15">
      <c r="A111" s="302" t="s">
        <v>695</v>
      </c>
      <c r="B111" s="293" t="s">
        <v>706</v>
      </c>
      <c r="C111" s="160" t="s">
        <v>1098</v>
      </c>
      <c r="D111" s="248"/>
      <c r="E111" s="149" t="s">
        <v>895</v>
      </c>
      <c r="F111" s="109" t="s">
        <v>1086</v>
      </c>
      <c r="G111" s="110" t="s">
        <v>750</v>
      </c>
    </row>
    <row r="112" spans="1:7" ht="66" x14ac:dyDescent="0.15">
      <c r="A112" s="302"/>
      <c r="B112" s="293" t="e">
        <v>#N/A</v>
      </c>
      <c r="C112" s="162" t="s">
        <v>1097</v>
      </c>
      <c r="D112" s="259"/>
      <c r="E112" s="152" t="s">
        <v>895</v>
      </c>
      <c r="F112" s="101" t="s">
        <v>1087</v>
      </c>
      <c r="G112" s="102" t="s">
        <v>750</v>
      </c>
    </row>
    <row r="113" spans="1:7" ht="66" x14ac:dyDescent="0.15">
      <c r="A113" s="302"/>
      <c r="B113" s="293" t="e">
        <v>#N/A</v>
      </c>
      <c r="C113" s="162" t="s">
        <v>1099</v>
      </c>
      <c r="D113" s="259"/>
      <c r="E113" s="152" t="s">
        <v>895</v>
      </c>
      <c r="F113" s="101" t="s">
        <v>1088</v>
      </c>
      <c r="G113" s="102" t="s">
        <v>750</v>
      </c>
    </row>
    <row r="114" spans="1:7" ht="33" x14ac:dyDescent="0.15">
      <c r="A114" s="302"/>
      <c r="B114" s="293" t="e">
        <v>#N/A</v>
      </c>
      <c r="C114" s="167" t="s">
        <v>1071</v>
      </c>
      <c r="D114" s="256"/>
      <c r="E114" s="266" t="s">
        <v>895</v>
      </c>
      <c r="F114" s="127" t="s">
        <v>1073</v>
      </c>
      <c r="G114" s="267"/>
    </row>
    <row r="115" spans="1:7" ht="66" x14ac:dyDescent="0.15">
      <c r="A115" s="302" t="s">
        <v>289</v>
      </c>
      <c r="B115" s="293" t="s">
        <v>348</v>
      </c>
      <c r="C115" s="160" t="s">
        <v>851</v>
      </c>
      <c r="D115" s="248"/>
      <c r="E115" s="149" t="s">
        <v>895</v>
      </c>
      <c r="F115" s="109" t="s">
        <v>1089</v>
      </c>
      <c r="G115" s="110" t="s">
        <v>750</v>
      </c>
    </row>
    <row r="116" spans="1:7" ht="33" x14ac:dyDescent="0.15">
      <c r="A116" s="302"/>
      <c r="B116" s="293" t="e">
        <v>#N/A</v>
      </c>
      <c r="C116" s="161" t="s">
        <v>515</v>
      </c>
      <c r="D116" s="256"/>
      <c r="E116" s="148" t="s">
        <v>895</v>
      </c>
      <c r="F116" s="111" t="s">
        <v>514</v>
      </c>
      <c r="G116" s="112" t="s">
        <v>750</v>
      </c>
    </row>
    <row r="117" spans="1:7" ht="66" x14ac:dyDescent="0.15">
      <c r="A117" s="302" t="s">
        <v>290</v>
      </c>
      <c r="B117" s="293" t="s">
        <v>349</v>
      </c>
      <c r="C117" s="160" t="s">
        <v>852</v>
      </c>
      <c r="D117" s="248"/>
      <c r="E117" s="149" t="s">
        <v>879</v>
      </c>
      <c r="F117" s="109" t="s">
        <v>1090</v>
      </c>
      <c r="G117" s="110" t="s">
        <v>750</v>
      </c>
    </row>
    <row r="118" spans="1:7" ht="20.25" x14ac:dyDescent="0.15">
      <c r="A118" s="302"/>
      <c r="B118" s="293" t="e">
        <v>#N/A</v>
      </c>
      <c r="C118" s="165" t="s">
        <v>408</v>
      </c>
      <c r="D118" s="257" t="str">
        <f>IF(D13="","",D13)</f>
        <v/>
      </c>
      <c r="E118" s="150" t="s">
        <v>879</v>
      </c>
      <c r="F118" s="115"/>
      <c r="G118" s="116" t="s">
        <v>1092</v>
      </c>
    </row>
    <row r="119" spans="1:7" ht="66" x14ac:dyDescent="0.15">
      <c r="A119" s="302" t="s">
        <v>291</v>
      </c>
      <c r="B119" s="293" t="s">
        <v>350</v>
      </c>
      <c r="C119" s="160" t="s">
        <v>26</v>
      </c>
      <c r="D119" s="248"/>
      <c r="E119" s="141" t="s">
        <v>154</v>
      </c>
      <c r="F119" s="109" t="s">
        <v>518</v>
      </c>
      <c r="G119" s="110" t="s">
        <v>750</v>
      </c>
    </row>
    <row r="120" spans="1:7" x14ac:dyDescent="0.15">
      <c r="A120" s="302"/>
      <c r="B120" s="293" t="e">
        <v>#N/A</v>
      </c>
      <c r="C120" s="165" t="s">
        <v>441</v>
      </c>
      <c r="D120" s="257" t="str">
        <f>IF(D38="","",D38)</f>
        <v/>
      </c>
      <c r="E120" s="146" t="s">
        <v>154</v>
      </c>
      <c r="F120" s="115"/>
      <c r="G120" s="116" t="s">
        <v>1091</v>
      </c>
    </row>
    <row r="121" spans="1:7" ht="49.5" x14ac:dyDescent="0.15">
      <c r="A121" s="302" t="s">
        <v>292</v>
      </c>
      <c r="B121" s="293" t="s">
        <v>351</v>
      </c>
      <c r="C121" s="160" t="s">
        <v>516</v>
      </c>
      <c r="D121" s="248"/>
      <c r="E121" s="141" t="s">
        <v>154</v>
      </c>
      <c r="F121" s="109" t="s">
        <v>519</v>
      </c>
      <c r="G121" s="110" t="s">
        <v>750</v>
      </c>
    </row>
    <row r="122" spans="1:7" x14ac:dyDescent="0.15">
      <c r="A122" s="302"/>
      <c r="B122" s="293" t="e">
        <v>#N/A</v>
      </c>
      <c r="C122" s="165" t="s">
        <v>483</v>
      </c>
      <c r="D122" s="257" t="str">
        <f>IF(D66="","",D66)</f>
        <v/>
      </c>
      <c r="E122" s="146" t="s">
        <v>154</v>
      </c>
      <c r="F122" s="115"/>
      <c r="G122" s="116" t="s">
        <v>777</v>
      </c>
    </row>
    <row r="123" spans="1:7" ht="166.5" x14ac:dyDescent="0.15">
      <c r="A123" s="302" t="s">
        <v>696</v>
      </c>
      <c r="B123" s="293" t="s">
        <v>707</v>
      </c>
      <c r="C123" s="160" t="s">
        <v>517</v>
      </c>
      <c r="D123" s="248"/>
      <c r="E123" s="141" t="s">
        <v>154</v>
      </c>
      <c r="F123" s="109" t="s">
        <v>935</v>
      </c>
      <c r="G123" s="110" t="s">
        <v>936</v>
      </c>
    </row>
    <row r="124" spans="1:7" x14ac:dyDescent="0.15">
      <c r="A124" s="302"/>
      <c r="B124" s="293" t="e">
        <v>#N/A</v>
      </c>
      <c r="C124" s="165" t="s">
        <v>483</v>
      </c>
      <c r="D124" s="257" t="str">
        <f>IF(D66="","",D66)</f>
        <v/>
      </c>
      <c r="E124" s="146" t="s">
        <v>154</v>
      </c>
      <c r="F124" s="115"/>
      <c r="G124" s="116" t="s">
        <v>777</v>
      </c>
    </row>
    <row r="125" spans="1:7" ht="67.5" x14ac:dyDescent="0.15">
      <c r="A125" s="302" t="s">
        <v>697</v>
      </c>
      <c r="B125" s="293" t="s">
        <v>352</v>
      </c>
      <c r="C125" s="160" t="s">
        <v>520</v>
      </c>
      <c r="D125" s="248"/>
      <c r="E125" s="141" t="s">
        <v>154</v>
      </c>
      <c r="F125" s="109" t="s">
        <v>937</v>
      </c>
      <c r="G125" s="110" t="s">
        <v>938</v>
      </c>
    </row>
    <row r="126" spans="1:7" ht="34.5" x14ac:dyDescent="0.15">
      <c r="A126" s="302"/>
      <c r="B126" s="293" t="e">
        <v>#N/A</v>
      </c>
      <c r="C126" s="161" t="s">
        <v>521</v>
      </c>
      <c r="D126" s="256"/>
      <c r="E126" s="142" t="s">
        <v>154</v>
      </c>
      <c r="F126" s="111" t="s">
        <v>939</v>
      </c>
      <c r="G126" s="112" t="s">
        <v>940</v>
      </c>
    </row>
    <row r="127" spans="1:7" ht="234" x14ac:dyDescent="0.15">
      <c r="A127" s="302" t="s">
        <v>698</v>
      </c>
      <c r="B127" s="293" t="s">
        <v>708</v>
      </c>
      <c r="C127" s="160" t="s">
        <v>524</v>
      </c>
      <c r="D127" s="248"/>
      <c r="E127" s="141" t="s">
        <v>154</v>
      </c>
      <c r="F127" s="109" t="s">
        <v>941</v>
      </c>
      <c r="G127" s="110" t="s">
        <v>942</v>
      </c>
    </row>
    <row r="128" spans="1:7" x14ac:dyDescent="0.15">
      <c r="A128" s="302"/>
      <c r="B128" s="293" t="e">
        <v>#N/A</v>
      </c>
      <c r="C128" s="165" t="s">
        <v>521</v>
      </c>
      <c r="D128" s="257" t="str">
        <f>IF(D126="","",D126)</f>
        <v/>
      </c>
      <c r="E128" s="146" t="s">
        <v>154</v>
      </c>
      <c r="F128" s="115"/>
      <c r="G128" s="116" t="s">
        <v>778</v>
      </c>
    </row>
    <row r="129" spans="1:7" s="5" customFormat="1" ht="66" x14ac:dyDescent="0.15">
      <c r="A129" s="302" t="s">
        <v>229</v>
      </c>
      <c r="B129" s="293" t="s">
        <v>353</v>
      </c>
      <c r="C129" s="169" t="s">
        <v>526</v>
      </c>
      <c r="D129" s="248"/>
      <c r="E129" s="149" t="s">
        <v>895</v>
      </c>
      <c r="F129" s="52" t="s">
        <v>914</v>
      </c>
      <c r="G129" s="126" t="s">
        <v>779</v>
      </c>
    </row>
    <row r="130" spans="1:7" ht="20.25" x14ac:dyDescent="0.15">
      <c r="A130" s="302"/>
      <c r="B130" s="293" t="e">
        <v>#N/A</v>
      </c>
      <c r="C130" s="165" t="s">
        <v>430</v>
      </c>
      <c r="D130" s="257" t="str">
        <f>IF(D48="","",D48)</f>
        <v/>
      </c>
      <c r="E130" s="150" t="s">
        <v>895</v>
      </c>
      <c r="F130" s="115"/>
      <c r="G130" s="116" t="s">
        <v>1109</v>
      </c>
    </row>
    <row r="131" spans="1:7" s="5" customFormat="1" ht="18.75" customHeight="1" x14ac:dyDescent="0.15">
      <c r="A131" s="302" t="s">
        <v>293</v>
      </c>
      <c r="B131" s="293" t="s">
        <v>113</v>
      </c>
      <c r="C131" s="169" t="s">
        <v>528</v>
      </c>
      <c r="D131" s="248"/>
      <c r="E131" s="154" t="s">
        <v>400</v>
      </c>
      <c r="F131" s="52" t="s">
        <v>641</v>
      </c>
      <c r="G131" s="126" t="s">
        <v>780</v>
      </c>
    </row>
    <row r="132" spans="1:7" s="5" customFormat="1" ht="37.5" x14ac:dyDescent="0.15">
      <c r="A132" s="302"/>
      <c r="B132" s="293" t="e">
        <v>#N/A</v>
      </c>
      <c r="C132" s="170" t="s">
        <v>527</v>
      </c>
      <c r="D132" s="259"/>
      <c r="E132" s="155" t="s">
        <v>399</v>
      </c>
      <c r="F132" s="40" t="s">
        <v>915</v>
      </c>
      <c r="G132" s="105" t="s">
        <v>781</v>
      </c>
    </row>
    <row r="133" spans="1:7" s="5" customFormat="1" x14ac:dyDescent="0.15">
      <c r="A133" s="302"/>
      <c r="B133" s="293" t="e">
        <v>#N/A</v>
      </c>
      <c r="C133" s="170" t="s">
        <v>529</v>
      </c>
      <c r="D133" s="259"/>
      <c r="E133" s="155" t="s">
        <v>39</v>
      </c>
      <c r="F133" s="40" t="s">
        <v>642</v>
      </c>
      <c r="G133" s="105" t="s">
        <v>780</v>
      </c>
    </row>
    <row r="134" spans="1:7" s="5" customFormat="1" ht="37.5" x14ac:dyDescent="0.15">
      <c r="A134" s="302"/>
      <c r="B134" s="293" t="e">
        <v>#N/A</v>
      </c>
      <c r="C134" s="167" t="s">
        <v>530</v>
      </c>
      <c r="D134" s="256"/>
      <c r="E134" s="156" t="s">
        <v>38</v>
      </c>
      <c r="F134" s="50" t="s">
        <v>915</v>
      </c>
      <c r="G134" s="124" t="s">
        <v>781</v>
      </c>
    </row>
    <row r="135" spans="1:7" s="5" customFormat="1" x14ac:dyDescent="0.15">
      <c r="A135" s="302" t="s">
        <v>294</v>
      </c>
      <c r="B135" s="293" t="s">
        <v>114</v>
      </c>
      <c r="C135" s="169" t="s">
        <v>401</v>
      </c>
      <c r="D135" s="248"/>
      <c r="E135" s="154" t="s">
        <v>853</v>
      </c>
      <c r="F135" s="52" t="s">
        <v>643</v>
      </c>
      <c r="G135" s="126" t="s">
        <v>780</v>
      </c>
    </row>
    <row r="136" spans="1:7" s="5" customFormat="1" ht="37.5" x14ac:dyDescent="0.15">
      <c r="A136" s="302"/>
      <c r="B136" s="293" t="e">
        <v>#N/A</v>
      </c>
      <c r="C136" s="167" t="s">
        <v>532</v>
      </c>
      <c r="D136" s="256"/>
      <c r="E136" s="156" t="s">
        <v>854</v>
      </c>
      <c r="F136" s="50" t="s">
        <v>644</v>
      </c>
      <c r="G136" s="124" t="s">
        <v>781</v>
      </c>
    </row>
    <row r="137" spans="1:7" ht="49.5" x14ac:dyDescent="0.15">
      <c r="A137" s="302" t="s">
        <v>295</v>
      </c>
      <c r="B137" s="293" t="s">
        <v>354</v>
      </c>
      <c r="C137" s="160" t="s">
        <v>533</v>
      </c>
      <c r="D137" s="248"/>
      <c r="E137" s="141" t="s">
        <v>155</v>
      </c>
      <c r="F137" s="109" t="s">
        <v>645</v>
      </c>
      <c r="G137" s="110" t="s">
        <v>855</v>
      </c>
    </row>
    <row r="138" spans="1:7" ht="20.25" x14ac:dyDescent="0.15">
      <c r="A138" s="302"/>
      <c r="B138" s="293" t="e">
        <v>#N/A</v>
      </c>
      <c r="C138" s="165" t="s">
        <v>406</v>
      </c>
      <c r="D138" s="257" t="str">
        <f>IF(D11="","",D11)</f>
        <v/>
      </c>
      <c r="E138" s="146" t="s">
        <v>892</v>
      </c>
      <c r="F138" s="115"/>
      <c r="G138" s="116" t="s">
        <v>760</v>
      </c>
    </row>
    <row r="139" spans="1:7" ht="33" x14ac:dyDescent="0.15">
      <c r="A139" s="302" t="s">
        <v>296</v>
      </c>
      <c r="B139" s="293" t="s">
        <v>115</v>
      </c>
      <c r="C139" s="160" t="s">
        <v>27</v>
      </c>
      <c r="D139" s="248"/>
      <c r="E139" s="141" t="s">
        <v>156</v>
      </c>
      <c r="F139" s="109" t="s">
        <v>646</v>
      </c>
      <c r="G139" s="110" t="s">
        <v>782</v>
      </c>
    </row>
    <row r="140" spans="1:7" x14ac:dyDescent="0.15">
      <c r="A140" s="302"/>
      <c r="B140" s="293" t="e">
        <v>#N/A</v>
      </c>
      <c r="C140" s="165" t="s">
        <v>461</v>
      </c>
      <c r="D140" s="257" t="str">
        <f>IF(D50="","",D50)</f>
        <v/>
      </c>
      <c r="E140" s="146" t="s">
        <v>152</v>
      </c>
      <c r="F140" s="115"/>
      <c r="G140" s="116" t="s">
        <v>699</v>
      </c>
    </row>
    <row r="141" spans="1:7" ht="33" customHeight="1" x14ac:dyDescent="0.15">
      <c r="A141" s="302" t="s">
        <v>297</v>
      </c>
      <c r="B141" s="293" t="s">
        <v>116</v>
      </c>
      <c r="C141" s="160" t="s">
        <v>536</v>
      </c>
      <c r="D141" s="248"/>
      <c r="E141" s="141" t="s">
        <v>879</v>
      </c>
      <c r="F141" s="109" t="s">
        <v>647</v>
      </c>
      <c r="G141" s="110" t="s">
        <v>783</v>
      </c>
    </row>
    <row r="142" spans="1:7" x14ac:dyDescent="0.15">
      <c r="A142" s="302"/>
      <c r="B142" s="293" t="e">
        <v>#N/A</v>
      </c>
      <c r="C142" s="165" t="s">
        <v>461</v>
      </c>
      <c r="D142" s="257" t="str">
        <f>IF(D50="","",D50)</f>
        <v/>
      </c>
      <c r="E142" s="146" t="s">
        <v>152</v>
      </c>
      <c r="F142" s="115"/>
      <c r="G142" s="116" t="s">
        <v>699</v>
      </c>
    </row>
    <row r="143" spans="1:7" ht="33" x14ac:dyDescent="0.15">
      <c r="A143" s="302" t="s">
        <v>298</v>
      </c>
      <c r="B143" s="293" t="s">
        <v>117</v>
      </c>
      <c r="C143" s="160" t="s">
        <v>28</v>
      </c>
      <c r="D143" s="248"/>
      <c r="E143" s="141" t="s">
        <v>149</v>
      </c>
      <c r="F143" s="109" t="s">
        <v>916</v>
      </c>
      <c r="G143" s="110" t="s">
        <v>784</v>
      </c>
    </row>
    <row r="144" spans="1:7" ht="33" x14ac:dyDescent="0.15">
      <c r="A144" s="302"/>
      <c r="B144" s="293" t="e">
        <v>#N/A</v>
      </c>
      <c r="C144" s="162" t="s">
        <v>33</v>
      </c>
      <c r="D144" s="259"/>
      <c r="E144" s="143" t="s">
        <v>149</v>
      </c>
      <c r="F144" s="101" t="s">
        <v>917</v>
      </c>
      <c r="G144" s="102" t="s">
        <v>750</v>
      </c>
    </row>
    <row r="145" spans="1:7" ht="49.5" x14ac:dyDescent="0.15">
      <c r="A145" s="302"/>
      <c r="B145" s="293" t="e">
        <v>#N/A</v>
      </c>
      <c r="C145" s="162" t="s">
        <v>29</v>
      </c>
      <c r="D145" s="259"/>
      <c r="E145" s="143" t="s">
        <v>149</v>
      </c>
      <c r="F145" s="101" t="s">
        <v>918</v>
      </c>
      <c r="G145" s="102" t="s">
        <v>785</v>
      </c>
    </row>
    <row r="146" spans="1:7" ht="33" x14ac:dyDescent="0.15">
      <c r="A146" s="302"/>
      <c r="B146" s="293" t="e">
        <v>#N/A</v>
      </c>
      <c r="C146" s="161" t="s">
        <v>48</v>
      </c>
      <c r="D146" s="256"/>
      <c r="E146" s="142" t="s">
        <v>149</v>
      </c>
      <c r="F146" s="111" t="s">
        <v>919</v>
      </c>
      <c r="G146" s="112" t="s">
        <v>750</v>
      </c>
    </row>
    <row r="147" spans="1:7" ht="18.75" customHeight="1" x14ac:dyDescent="0.15">
      <c r="A147" s="302" t="s">
        <v>537</v>
      </c>
      <c r="B147" s="293" t="s">
        <v>118</v>
      </c>
      <c r="C147" s="166" t="s">
        <v>28</v>
      </c>
      <c r="D147" s="258" t="str">
        <f>IF(D143="","",D143)</f>
        <v/>
      </c>
      <c r="E147" s="147" t="s">
        <v>149</v>
      </c>
      <c r="F147" s="117"/>
      <c r="G147" s="118" t="s">
        <v>700</v>
      </c>
    </row>
    <row r="148" spans="1:7" x14ac:dyDescent="0.15">
      <c r="A148" s="302"/>
      <c r="B148" s="293" t="e">
        <v>#N/A</v>
      </c>
      <c r="C148" s="162" t="s">
        <v>30</v>
      </c>
      <c r="D148" s="259"/>
      <c r="E148" s="143" t="s">
        <v>149</v>
      </c>
      <c r="F148" s="101" t="s">
        <v>648</v>
      </c>
      <c r="G148" s="102" t="s">
        <v>786</v>
      </c>
    </row>
    <row r="149" spans="1:7" x14ac:dyDescent="0.15">
      <c r="A149" s="302"/>
      <c r="B149" s="293" t="e">
        <v>#N/A</v>
      </c>
      <c r="C149" s="171" t="s">
        <v>29</v>
      </c>
      <c r="D149" s="260" t="str">
        <f>IF(D145="","",D145)</f>
        <v/>
      </c>
      <c r="E149" s="157" t="s">
        <v>149</v>
      </c>
      <c r="F149" s="103"/>
      <c r="G149" s="104" t="s">
        <v>787</v>
      </c>
    </row>
    <row r="150" spans="1:7" ht="33" x14ac:dyDescent="0.15">
      <c r="A150" s="302"/>
      <c r="B150" s="293" t="e">
        <v>#N/A</v>
      </c>
      <c r="C150" s="161" t="s">
        <v>31</v>
      </c>
      <c r="D150" s="256"/>
      <c r="E150" s="142" t="s">
        <v>149</v>
      </c>
      <c r="F150" s="111" t="s">
        <v>649</v>
      </c>
      <c r="G150" s="112" t="s">
        <v>788</v>
      </c>
    </row>
    <row r="151" spans="1:7" ht="18.75" customHeight="1" x14ac:dyDescent="0.15">
      <c r="A151" s="302" t="s">
        <v>192</v>
      </c>
      <c r="B151" s="293" t="s">
        <v>119</v>
      </c>
      <c r="C151" s="160" t="s">
        <v>32</v>
      </c>
      <c r="D151" s="248"/>
      <c r="E151" s="141" t="s">
        <v>149</v>
      </c>
      <c r="F151" s="109" t="s">
        <v>538</v>
      </c>
      <c r="G151" s="110" t="s">
        <v>750</v>
      </c>
    </row>
    <row r="152" spans="1:7" x14ac:dyDescent="0.15">
      <c r="A152" s="302"/>
      <c r="B152" s="293" t="e">
        <v>#N/A</v>
      </c>
      <c r="C152" s="161" t="s">
        <v>157</v>
      </c>
      <c r="D152" s="256"/>
      <c r="E152" s="142" t="s">
        <v>149</v>
      </c>
      <c r="F152" s="111" t="s">
        <v>539</v>
      </c>
      <c r="G152" s="112" t="s">
        <v>750</v>
      </c>
    </row>
    <row r="153" spans="1:7" ht="33" x14ac:dyDescent="0.15">
      <c r="A153" s="302" t="s">
        <v>193</v>
      </c>
      <c r="B153" s="293" t="s">
        <v>120</v>
      </c>
      <c r="C153" s="160" t="s">
        <v>34</v>
      </c>
      <c r="D153" s="248"/>
      <c r="E153" s="141" t="s">
        <v>149</v>
      </c>
      <c r="F153" s="109" t="s">
        <v>540</v>
      </c>
      <c r="G153" s="110" t="s">
        <v>750</v>
      </c>
    </row>
    <row r="154" spans="1:7" x14ac:dyDescent="0.15">
      <c r="A154" s="302"/>
      <c r="B154" s="293" t="e">
        <v>#N/A</v>
      </c>
      <c r="C154" s="171" t="s">
        <v>28</v>
      </c>
      <c r="D154" s="260" t="str">
        <f>IF(D143="","",D143)</f>
        <v/>
      </c>
      <c r="E154" s="157" t="s">
        <v>149</v>
      </c>
      <c r="F154" s="103"/>
      <c r="G154" s="104" t="s">
        <v>700</v>
      </c>
    </row>
    <row r="155" spans="1:7" x14ac:dyDescent="0.15">
      <c r="A155" s="302"/>
      <c r="B155" s="293" t="e">
        <v>#N/A</v>
      </c>
      <c r="C155" s="165" t="s">
        <v>33</v>
      </c>
      <c r="D155" s="257" t="str">
        <f>IF(D144="","",D144)</f>
        <v/>
      </c>
      <c r="E155" s="146" t="s">
        <v>149</v>
      </c>
      <c r="F155" s="115"/>
      <c r="G155" s="116" t="s">
        <v>789</v>
      </c>
    </row>
    <row r="156" spans="1:7" ht="18.75" customHeight="1" x14ac:dyDescent="0.15">
      <c r="A156" s="302" t="s">
        <v>194</v>
      </c>
      <c r="B156" s="293" t="s">
        <v>368</v>
      </c>
      <c r="C156" s="160" t="s">
        <v>36</v>
      </c>
      <c r="D156" s="248"/>
      <c r="E156" s="141" t="s">
        <v>149</v>
      </c>
      <c r="F156" s="109" t="s">
        <v>541</v>
      </c>
      <c r="G156" s="110" t="s">
        <v>750</v>
      </c>
    </row>
    <row r="157" spans="1:7" x14ac:dyDescent="0.15">
      <c r="A157" s="302"/>
      <c r="B157" s="293" t="e">
        <v>#N/A</v>
      </c>
      <c r="C157" s="165" t="s">
        <v>35</v>
      </c>
      <c r="D157" s="257" t="str">
        <f>IF(D151="","",D151)</f>
        <v/>
      </c>
      <c r="E157" s="146" t="s">
        <v>149</v>
      </c>
      <c r="F157" s="115"/>
      <c r="G157" s="116" t="s">
        <v>883</v>
      </c>
    </row>
    <row r="158" spans="1:7" ht="18.75" customHeight="1" x14ac:dyDescent="0.15">
      <c r="A158" s="302" t="s">
        <v>195</v>
      </c>
      <c r="B158" s="293" t="s">
        <v>876</v>
      </c>
      <c r="C158" s="160" t="s">
        <v>37</v>
      </c>
      <c r="D158" s="248"/>
      <c r="E158" s="141" t="s">
        <v>149</v>
      </c>
      <c r="F158" s="109" t="s">
        <v>542</v>
      </c>
      <c r="G158" s="110" t="s">
        <v>750</v>
      </c>
    </row>
    <row r="159" spans="1:7" x14ac:dyDescent="0.15">
      <c r="A159" s="302"/>
      <c r="B159" s="293" t="e">
        <v>#N/A</v>
      </c>
      <c r="C159" s="161" t="s">
        <v>806</v>
      </c>
      <c r="D159" s="256"/>
      <c r="E159" s="142" t="s">
        <v>149</v>
      </c>
      <c r="F159" s="111" t="s">
        <v>543</v>
      </c>
      <c r="G159" s="112" t="s">
        <v>750</v>
      </c>
    </row>
    <row r="160" spans="1:7" ht="33" x14ac:dyDescent="0.15">
      <c r="A160" s="302" t="s">
        <v>196</v>
      </c>
      <c r="B160" s="293" t="s">
        <v>121</v>
      </c>
      <c r="C160" s="160" t="s">
        <v>40</v>
      </c>
      <c r="D160" s="248"/>
      <c r="E160" s="141" t="s">
        <v>884</v>
      </c>
      <c r="F160" s="109" t="s">
        <v>544</v>
      </c>
      <c r="G160" s="110" t="s">
        <v>750</v>
      </c>
    </row>
    <row r="161" spans="1:7" ht="33" x14ac:dyDescent="0.15">
      <c r="A161" s="302"/>
      <c r="B161" s="293" t="e">
        <v>#N/A</v>
      </c>
      <c r="C161" s="161" t="s">
        <v>41</v>
      </c>
      <c r="D161" s="256"/>
      <c r="E161" s="142" t="s">
        <v>152</v>
      </c>
      <c r="F161" s="111" t="s">
        <v>545</v>
      </c>
      <c r="G161" s="112" t="s">
        <v>750</v>
      </c>
    </row>
    <row r="162" spans="1:7" ht="33" customHeight="1" x14ac:dyDescent="0.15">
      <c r="A162" s="302" t="s">
        <v>197</v>
      </c>
      <c r="B162" s="293" t="s">
        <v>122</v>
      </c>
      <c r="C162" s="160" t="s">
        <v>42</v>
      </c>
      <c r="D162" s="248"/>
      <c r="E162" s="141" t="s">
        <v>149</v>
      </c>
      <c r="F162" s="109" t="s">
        <v>943</v>
      </c>
      <c r="G162" s="110" t="s">
        <v>944</v>
      </c>
    </row>
    <row r="163" spans="1:7" x14ac:dyDescent="0.15">
      <c r="A163" s="302"/>
      <c r="B163" s="293" t="e">
        <v>#N/A</v>
      </c>
      <c r="C163" s="165" t="s">
        <v>40</v>
      </c>
      <c r="D163" s="257" t="str">
        <f>IF(D160="","",D160)</f>
        <v/>
      </c>
      <c r="E163" s="146" t="s">
        <v>149</v>
      </c>
      <c r="F163" s="115"/>
      <c r="G163" s="116" t="s">
        <v>701</v>
      </c>
    </row>
    <row r="164" spans="1:7" ht="18.75" customHeight="1" x14ac:dyDescent="0.15">
      <c r="A164" s="302" t="s">
        <v>198</v>
      </c>
      <c r="B164" s="297" t="s">
        <v>123</v>
      </c>
      <c r="C164" s="160" t="s">
        <v>43</v>
      </c>
      <c r="D164" s="248"/>
      <c r="E164" s="141" t="s">
        <v>149</v>
      </c>
      <c r="F164" s="109" t="s">
        <v>859</v>
      </c>
      <c r="G164" s="110" t="s">
        <v>750</v>
      </c>
    </row>
    <row r="165" spans="1:7" x14ac:dyDescent="0.15">
      <c r="A165" s="302"/>
      <c r="B165" s="297" t="e">
        <v>#N/A</v>
      </c>
      <c r="C165" s="165" t="s">
        <v>40</v>
      </c>
      <c r="D165" s="257" t="str">
        <f>IF(D160="","",D160)</f>
        <v/>
      </c>
      <c r="E165" s="146" t="s">
        <v>149</v>
      </c>
      <c r="F165" s="115"/>
      <c r="G165" s="116" t="s">
        <v>701</v>
      </c>
    </row>
    <row r="166" spans="1:7" ht="18.75" customHeight="1" x14ac:dyDescent="0.15">
      <c r="A166" s="302" t="s">
        <v>199</v>
      </c>
      <c r="B166" s="297" t="s">
        <v>124</v>
      </c>
      <c r="C166" s="160" t="s">
        <v>44</v>
      </c>
      <c r="D166" s="248"/>
      <c r="E166" s="141" t="s">
        <v>149</v>
      </c>
      <c r="F166" s="109" t="s">
        <v>546</v>
      </c>
      <c r="G166" s="110" t="s">
        <v>750</v>
      </c>
    </row>
    <row r="167" spans="1:7" x14ac:dyDescent="0.15">
      <c r="A167" s="302"/>
      <c r="B167" s="297" t="e">
        <v>#N/A</v>
      </c>
      <c r="C167" s="165" t="s">
        <v>40</v>
      </c>
      <c r="D167" s="257" t="str">
        <f>IF(D160="","",D160)</f>
        <v/>
      </c>
      <c r="E167" s="146" t="s">
        <v>149</v>
      </c>
      <c r="F167" s="115"/>
      <c r="G167" s="116" t="s">
        <v>701</v>
      </c>
    </row>
    <row r="168" spans="1:7" ht="33" customHeight="1" x14ac:dyDescent="0.15">
      <c r="A168" s="302" t="s">
        <v>200</v>
      </c>
      <c r="B168" s="298" t="s">
        <v>355</v>
      </c>
      <c r="C168" s="160" t="s">
        <v>566</v>
      </c>
      <c r="D168" s="248"/>
      <c r="E168" s="141" t="s">
        <v>149</v>
      </c>
      <c r="F168" s="109" t="s">
        <v>650</v>
      </c>
      <c r="G168" s="110" t="s">
        <v>651</v>
      </c>
    </row>
    <row r="169" spans="1:7" x14ac:dyDescent="0.15">
      <c r="A169" s="302"/>
      <c r="B169" s="298" t="e">
        <v>#N/A</v>
      </c>
      <c r="C169" s="165" t="s">
        <v>40</v>
      </c>
      <c r="D169" s="257" t="str">
        <f>IF(D160="","",D160)</f>
        <v/>
      </c>
      <c r="E169" s="146" t="s">
        <v>149</v>
      </c>
      <c r="F169" s="115"/>
      <c r="G169" s="116" t="s">
        <v>701</v>
      </c>
    </row>
    <row r="170" spans="1:7" ht="33" customHeight="1" x14ac:dyDescent="0.15">
      <c r="A170" s="302" t="s">
        <v>201</v>
      </c>
      <c r="B170" s="293" t="s">
        <v>125</v>
      </c>
      <c r="C170" s="160" t="s">
        <v>45</v>
      </c>
      <c r="D170" s="248"/>
      <c r="E170" s="141" t="s">
        <v>149</v>
      </c>
      <c r="F170" s="109" t="s">
        <v>548</v>
      </c>
      <c r="G170" s="110" t="s">
        <v>750</v>
      </c>
    </row>
    <row r="171" spans="1:7" x14ac:dyDescent="0.15">
      <c r="A171" s="302"/>
      <c r="B171" s="293" t="e">
        <v>#N/A</v>
      </c>
      <c r="C171" s="165" t="s">
        <v>40</v>
      </c>
      <c r="D171" s="257" t="str">
        <f>IF(D160="","",D160)</f>
        <v/>
      </c>
      <c r="E171" s="146" t="s">
        <v>149</v>
      </c>
      <c r="F171" s="115"/>
      <c r="G171" s="116" t="s">
        <v>701</v>
      </c>
    </row>
    <row r="172" spans="1:7" ht="18.75" customHeight="1" x14ac:dyDescent="0.15">
      <c r="A172" s="302" t="s">
        <v>202</v>
      </c>
      <c r="B172" s="293" t="s">
        <v>356</v>
      </c>
      <c r="C172" s="166" t="s">
        <v>126</v>
      </c>
      <c r="D172" s="258" t="str">
        <f>IF(PI計算値!F89="","",PI計算値!F89)</f>
        <v/>
      </c>
      <c r="E172" s="151" t="s">
        <v>894</v>
      </c>
      <c r="F172" s="117" t="s">
        <v>945</v>
      </c>
      <c r="G172" s="118" t="s">
        <v>790</v>
      </c>
    </row>
    <row r="173" spans="1:7" ht="20.25" x14ac:dyDescent="0.15">
      <c r="A173" s="302"/>
      <c r="B173" s="293" t="e">
        <v>#N/A</v>
      </c>
      <c r="C173" s="165" t="s">
        <v>127</v>
      </c>
      <c r="D173" s="257" t="str">
        <f>IF(PI計算値!F90="","",PI計算値!F90)</f>
        <v/>
      </c>
      <c r="E173" s="150" t="s">
        <v>893</v>
      </c>
      <c r="F173" s="115" t="s">
        <v>946</v>
      </c>
      <c r="G173" s="116" t="s">
        <v>791</v>
      </c>
    </row>
    <row r="174" spans="1:7" ht="18.75" customHeight="1" x14ac:dyDescent="0.15">
      <c r="A174" s="302" t="s">
        <v>549</v>
      </c>
      <c r="B174" s="293" t="s">
        <v>126</v>
      </c>
      <c r="C174" s="166" t="s">
        <v>40</v>
      </c>
      <c r="D174" s="258" t="str">
        <f>IF(D160="","",D160)</f>
        <v/>
      </c>
      <c r="E174" s="147" t="s">
        <v>149</v>
      </c>
      <c r="F174" s="117"/>
      <c r="G174" s="118" t="s">
        <v>701</v>
      </c>
    </row>
    <row r="175" spans="1:7" ht="20.25" x14ac:dyDescent="0.15">
      <c r="A175" s="302"/>
      <c r="B175" s="293" t="e">
        <v>#N/A</v>
      </c>
      <c r="C175" s="165" t="s">
        <v>455</v>
      </c>
      <c r="D175" s="257" t="str">
        <f>IF(D45="","",D45)</f>
        <v/>
      </c>
      <c r="E175" s="150" t="s">
        <v>879</v>
      </c>
      <c r="F175" s="115"/>
      <c r="G175" s="116" t="s">
        <v>702</v>
      </c>
    </row>
    <row r="176" spans="1:7" ht="18.75" customHeight="1" x14ac:dyDescent="0.15">
      <c r="A176" s="302" t="s">
        <v>204</v>
      </c>
      <c r="B176" s="293" t="s">
        <v>127</v>
      </c>
      <c r="C176" s="166" t="s">
        <v>46</v>
      </c>
      <c r="D176" s="258" t="str">
        <f>IF(AND(D145="",D150=""),"",D145+D150)</f>
        <v/>
      </c>
      <c r="E176" s="147" t="s">
        <v>149</v>
      </c>
      <c r="F176" s="117" t="s">
        <v>553</v>
      </c>
      <c r="G176" s="118" t="s">
        <v>792</v>
      </c>
    </row>
    <row r="177" spans="1:7" x14ac:dyDescent="0.15">
      <c r="A177" s="302"/>
      <c r="B177" s="293" t="e">
        <v>#N/A</v>
      </c>
      <c r="C177" s="171" t="s">
        <v>48</v>
      </c>
      <c r="D177" s="260" t="str">
        <f>IF(D146="","",D146)</f>
        <v/>
      </c>
      <c r="E177" s="157" t="s">
        <v>149</v>
      </c>
      <c r="F177" s="103"/>
      <c r="G177" s="104" t="s">
        <v>793</v>
      </c>
    </row>
    <row r="178" spans="1:7" ht="33" x14ac:dyDescent="0.15">
      <c r="A178" s="302"/>
      <c r="B178" s="293" t="e">
        <v>#N/A</v>
      </c>
      <c r="C178" s="162" t="s">
        <v>47</v>
      </c>
      <c r="D178" s="259"/>
      <c r="E178" s="143" t="s">
        <v>149</v>
      </c>
      <c r="F178" s="101" t="s">
        <v>552</v>
      </c>
      <c r="G178" s="102" t="s">
        <v>750</v>
      </c>
    </row>
    <row r="179" spans="1:7" ht="33" x14ac:dyDescent="0.15">
      <c r="A179" s="302"/>
      <c r="B179" s="293" t="e">
        <v>#N/A</v>
      </c>
      <c r="C179" s="162" t="s">
        <v>49</v>
      </c>
      <c r="D179" s="259"/>
      <c r="E179" s="143" t="s">
        <v>149</v>
      </c>
      <c r="F179" s="101" t="s">
        <v>551</v>
      </c>
      <c r="G179" s="102" t="s">
        <v>750</v>
      </c>
    </row>
    <row r="180" spans="1:7" ht="49.5" x14ac:dyDescent="0.15">
      <c r="A180" s="302"/>
      <c r="B180" s="293" t="e">
        <v>#N/A</v>
      </c>
      <c r="C180" s="162" t="s">
        <v>550</v>
      </c>
      <c r="D180" s="259"/>
      <c r="E180" s="143" t="s">
        <v>690</v>
      </c>
      <c r="F180" s="101" t="s">
        <v>652</v>
      </c>
      <c r="G180" s="102" t="s">
        <v>750</v>
      </c>
    </row>
    <row r="181" spans="1:7" ht="20.25" x14ac:dyDescent="0.15">
      <c r="A181" s="302"/>
      <c r="B181" s="293" t="e">
        <v>#N/A</v>
      </c>
      <c r="C181" s="165" t="s">
        <v>455</v>
      </c>
      <c r="D181" s="257" t="str">
        <f>IF(D45="","",D45)</f>
        <v/>
      </c>
      <c r="E181" s="150" t="s">
        <v>879</v>
      </c>
      <c r="F181" s="115"/>
      <c r="G181" s="116" t="s">
        <v>702</v>
      </c>
    </row>
    <row r="182" spans="1:7" ht="66" x14ac:dyDescent="0.15">
      <c r="A182" s="140" t="s">
        <v>205</v>
      </c>
      <c r="B182" s="137" t="s">
        <v>949</v>
      </c>
      <c r="C182" s="164" t="s">
        <v>951</v>
      </c>
      <c r="D182" s="255"/>
      <c r="E182" s="145" t="s">
        <v>149</v>
      </c>
      <c r="F182" s="113" t="s">
        <v>947</v>
      </c>
      <c r="G182" s="114" t="s">
        <v>948</v>
      </c>
    </row>
    <row r="183" spans="1:7" ht="66" x14ac:dyDescent="0.15">
      <c r="A183" s="140" t="s">
        <v>206</v>
      </c>
      <c r="B183" s="137" t="s">
        <v>950</v>
      </c>
      <c r="C183" s="164" t="s">
        <v>952</v>
      </c>
      <c r="D183" s="255"/>
      <c r="E183" s="145" t="s">
        <v>149</v>
      </c>
      <c r="F183" s="113" t="s">
        <v>953</v>
      </c>
      <c r="G183" s="114" t="s">
        <v>948</v>
      </c>
    </row>
    <row r="184" spans="1:7" ht="33" x14ac:dyDescent="0.15">
      <c r="A184" s="302" t="s">
        <v>207</v>
      </c>
      <c r="B184" s="293" t="s">
        <v>131</v>
      </c>
      <c r="C184" s="160" t="s">
        <v>50</v>
      </c>
      <c r="D184" s="248"/>
      <c r="E184" s="141" t="s">
        <v>149</v>
      </c>
      <c r="F184" s="109" t="s">
        <v>555</v>
      </c>
      <c r="G184" s="110" t="s">
        <v>750</v>
      </c>
    </row>
    <row r="185" spans="1:7" ht="33" x14ac:dyDescent="0.15">
      <c r="A185" s="302"/>
      <c r="B185" s="293" t="e">
        <v>#N/A</v>
      </c>
      <c r="C185" s="161" t="s">
        <v>158</v>
      </c>
      <c r="D185" s="256"/>
      <c r="E185" s="142" t="s">
        <v>149</v>
      </c>
      <c r="F185" s="111" t="s">
        <v>556</v>
      </c>
      <c r="G185" s="112" t="s">
        <v>750</v>
      </c>
    </row>
    <row r="186" spans="1:7" ht="49.5" x14ac:dyDescent="0.15">
      <c r="A186" s="302" t="s">
        <v>208</v>
      </c>
      <c r="B186" s="293" t="s">
        <v>132</v>
      </c>
      <c r="C186" s="160" t="s">
        <v>557</v>
      </c>
      <c r="D186" s="248"/>
      <c r="E186" s="141" t="s">
        <v>149</v>
      </c>
      <c r="F186" s="109" t="s">
        <v>559</v>
      </c>
      <c r="G186" s="110" t="s">
        <v>750</v>
      </c>
    </row>
    <row r="187" spans="1:7" ht="33" x14ac:dyDescent="0.15">
      <c r="A187" s="302"/>
      <c r="B187" s="293" t="e">
        <v>#N/A</v>
      </c>
      <c r="C187" s="162" t="s">
        <v>51</v>
      </c>
      <c r="D187" s="259"/>
      <c r="E187" s="143" t="s">
        <v>149</v>
      </c>
      <c r="F187" s="101" t="s">
        <v>558</v>
      </c>
      <c r="G187" s="102" t="s">
        <v>750</v>
      </c>
    </row>
    <row r="188" spans="1:7" x14ac:dyDescent="0.15">
      <c r="A188" s="302"/>
      <c r="B188" s="293" t="e">
        <v>#N/A</v>
      </c>
      <c r="C188" s="162" t="s">
        <v>1125</v>
      </c>
      <c r="D188" s="259"/>
      <c r="E188" s="143" t="s">
        <v>561</v>
      </c>
      <c r="F188" s="101" t="s">
        <v>562</v>
      </c>
      <c r="G188" s="102" t="s">
        <v>750</v>
      </c>
    </row>
    <row r="189" spans="1:7" ht="66" x14ac:dyDescent="0.15">
      <c r="A189" s="302"/>
      <c r="B189" s="293" t="e">
        <v>#N/A</v>
      </c>
      <c r="C189" s="162" t="s">
        <v>563</v>
      </c>
      <c r="D189" s="259"/>
      <c r="E189" s="143" t="s">
        <v>561</v>
      </c>
      <c r="F189" s="101" t="s">
        <v>860</v>
      </c>
      <c r="G189" s="102" t="s">
        <v>750</v>
      </c>
    </row>
    <row r="190" spans="1:7" x14ac:dyDescent="0.15">
      <c r="A190" s="302"/>
      <c r="B190" s="293" t="e">
        <v>#N/A</v>
      </c>
      <c r="C190" s="161" t="s">
        <v>52</v>
      </c>
      <c r="D190" s="256"/>
      <c r="E190" s="142" t="s">
        <v>149</v>
      </c>
      <c r="F190" s="111" t="s">
        <v>564</v>
      </c>
      <c r="G190" s="112" t="s">
        <v>750</v>
      </c>
    </row>
    <row r="191" spans="1:7" ht="33" x14ac:dyDescent="0.15">
      <c r="A191" s="302" t="s">
        <v>209</v>
      </c>
      <c r="B191" s="293" t="s">
        <v>133</v>
      </c>
      <c r="C191" s="160" t="s">
        <v>53</v>
      </c>
      <c r="D191" s="248"/>
      <c r="E191" s="141" t="s">
        <v>149</v>
      </c>
      <c r="F191" s="109" t="s">
        <v>565</v>
      </c>
      <c r="G191" s="110" t="s">
        <v>750</v>
      </c>
    </row>
    <row r="192" spans="1:7" x14ac:dyDescent="0.15">
      <c r="A192" s="302"/>
      <c r="B192" s="293" t="e">
        <v>#N/A</v>
      </c>
      <c r="C192" s="171" t="s">
        <v>557</v>
      </c>
      <c r="D192" s="260" t="str">
        <f>IF(D186="","",D186)</f>
        <v/>
      </c>
      <c r="E192" s="157" t="s">
        <v>149</v>
      </c>
      <c r="F192" s="103"/>
      <c r="G192" s="104" t="s">
        <v>861</v>
      </c>
    </row>
    <row r="193" spans="1:7" x14ac:dyDescent="0.15">
      <c r="A193" s="302"/>
      <c r="B193" s="293" t="e">
        <v>#N/A</v>
      </c>
      <c r="C193" s="171" t="s">
        <v>51</v>
      </c>
      <c r="D193" s="260" t="str">
        <f t="shared" ref="D193:D195" si="0">IF(D187="","",D187)</f>
        <v/>
      </c>
      <c r="E193" s="157" t="s">
        <v>149</v>
      </c>
      <c r="F193" s="103"/>
      <c r="G193" s="104" t="s">
        <v>862</v>
      </c>
    </row>
    <row r="194" spans="1:7" x14ac:dyDescent="0.15">
      <c r="A194" s="302"/>
      <c r="B194" s="293" t="e">
        <v>#N/A</v>
      </c>
      <c r="C194" s="171" t="s">
        <v>560</v>
      </c>
      <c r="D194" s="260" t="str">
        <f t="shared" si="0"/>
        <v/>
      </c>
      <c r="E194" s="157" t="s">
        <v>561</v>
      </c>
      <c r="F194" s="103"/>
      <c r="G194" s="104" t="s">
        <v>1126</v>
      </c>
    </row>
    <row r="195" spans="1:7" x14ac:dyDescent="0.15">
      <c r="A195" s="302"/>
      <c r="B195" s="293" t="e">
        <v>#N/A</v>
      </c>
      <c r="C195" s="165" t="s">
        <v>563</v>
      </c>
      <c r="D195" s="257" t="str">
        <f t="shared" si="0"/>
        <v/>
      </c>
      <c r="E195" s="146" t="s">
        <v>561</v>
      </c>
      <c r="F195" s="115"/>
      <c r="G195" s="116" t="s">
        <v>863</v>
      </c>
    </row>
    <row r="196" spans="1:7" ht="18.75" customHeight="1" x14ac:dyDescent="0.15">
      <c r="A196" s="303" t="s">
        <v>567</v>
      </c>
      <c r="B196" s="299" t="s">
        <v>134</v>
      </c>
      <c r="C196" s="277" t="s">
        <v>566</v>
      </c>
      <c r="D196" s="258" t="str">
        <f>IF(D168="","",D168)</f>
        <v/>
      </c>
      <c r="E196" s="147" t="s">
        <v>149</v>
      </c>
      <c r="F196" s="117"/>
      <c r="G196" s="118" t="s">
        <v>864</v>
      </c>
    </row>
    <row r="197" spans="1:7" x14ac:dyDescent="0.15">
      <c r="A197" s="304"/>
      <c r="B197" s="300"/>
      <c r="C197" s="279" t="s">
        <v>54</v>
      </c>
      <c r="D197" s="280" t="str">
        <f>IF(D166="","",D166)</f>
        <v/>
      </c>
      <c r="E197" s="274" t="s">
        <v>149</v>
      </c>
      <c r="F197" s="275"/>
      <c r="G197" s="276" t="s">
        <v>1095</v>
      </c>
    </row>
    <row r="198" spans="1:7" x14ac:dyDescent="0.15">
      <c r="A198" s="305"/>
      <c r="B198" s="301"/>
      <c r="C198" s="278" t="s">
        <v>1093</v>
      </c>
      <c r="D198" s="270" t="str">
        <f>IF(D180="","",D180)</f>
        <v/>
      </c>
      <c r="E198" s="271" t="s">
        <v>1094</v>
      </c>
      <c r="F198" s="272"/>
      <c r="G198" s="273" t="s">
        <v>1096</v>
      </c>
    </row>
    <row r="199" spans="1:7" ht="18.75" customHeight="1" x14ac:dyDescent="0.15">
      <c r="A199" s="302" t="s">
        <v>748</v>
      </c>
      <c r="B199" s="293" t="s">
        <v>749</v>
      </c>
      <c r="C199" s="166" t="s">
        <v>28</v>
      </c>
      <c r="D199" s="258" t="str">
        <f>IF(D143="","",D143)</f>
        <v/>
      </c>
      <c r="E199" s="147" t="s">
        <v>149</v>
      </c>
      <c r="F199" s="117"/>
      <c r="G199" s="118" t="s">
        <v>824</v>
      </c>
    </row>
    <row r="200" spans="1:7" x14ac:dyDescent="0.15">
      <c r="A200" s="302"/>
      <c r="B200" s="293" t="e">
        <v>#N/A</v>
      </c>
      <c r="C200" s="171" t="s">
        <v>33</v>
      </c>
      <c r="D200" s="260" t="str">
        <f>IF(D144="","",D144)</f>
        <v/>
      </c>
      <c r="E200" s="157" t="s">
        <v>149</v>
      </c>
      <c r="F200" s="103"/>
      <c r="G200" s="104" t="s">
        <v>823</v>
      </c>
    </row>
    <row r="201" spans="1:7" ht="33" x14ac:dyDescent="0.15">
      <c r="A201" s="302"/>
      <c r="B201" s="293" t="e">
        <v>#N/A</v>
      </c>
      <c r="C201" s="162" t="s">
        <v>55</v>
      </c>
      <c r="D201" s="259"/>
      <c r="E201" s="143" t="s">
        <v>149</v>
      </c>
      <c r="F201" s="101" t="s">
        <v>568</v>
      </c>
      <c r="G201" s="102" t="s">
        <v>750</v>
      </c>
    </row>
    <row r="202" spans="1:7" ht="33" x14ac:dyDescent="0.15">
      <c r="A202" s="302"/>
      <c r="B202" s="293" t="e">
        <v>#N/A</v>
      </c>
      <c r="C202" s="161" t="s">
        <v>56</v>
      </c>
      <c r="D202" s="256"/>
      <c r="E202" s="142" t="s">
        <v>149</v>
      </c>
      <c r="F202" s="111" t="s">
        <v>569</v>
      </c>
      <c r="G202" s="112" t="s">
        <v>750</v>
      </c>
    </row>
    <row r="203" spans="1:7" s="3" customFormat="1" ht="18.75" customHeight="1" x14ac:dyDescent="0.15">
      <c r="A203" s="302" t="s">
        <v>212</v>
      </c>
      <c r="B203" s="293" t="s">
        <v>1143</v>
      </c>
      <c r="C203" s="166" t="s">
        <v>62</v>
      </c>
      <c r="D203" s="258" t="str">
        <f>IF(D42="","",D42)</f>
        <v/>
      </c>
      <c r="E203" s="151" t="s">
        <v>879</v>
      </c>
      <c r="F203" s="117"/>
      <c r="G203" s="118" t="s">
        <v>764</v>
      </c>
    </row>
    <row r="204" spans="1:7" ht="49.5" x14ac:dyDescent="0.15">
      <c r="A204" s="302"/>
      <c r="B204" s="293" t="e">
        <v>#N/A</v>
      </c>
      <c r="C204" s="161" t="s">
        <v>1144</v>
      </c>
      <c r="D204" s="256"/>
      <c r="E204" s="142" t="s">
        <v>884</v>
      </c>
      <c r="F204" s="111" t="s">
        <v>653</v>
      </c>
      <c r="G204" s="112" t="s">
        <v>750</v>
      </c>
    </row>
    <row r="205" spans="1:7" ht="18.75" customHeight="1" x14ac:dyDescent="0.15">
      <c r="A205" s="292" t="s">
        <v>571</v>
      </c>
      <c r="B205" s="293" t="s">
        <v>357</v>
      </c>
      <c r="C205" s="166" t="s">
        <v>455</v>
      </c>
      <c r="D205" s="258" t="str">
        <f>IF(D45="","",D45)</f>
        <v/>
      </c>
      <c r="E205" s="151" t="s">
        <v>879</v>
      </c>
      <c r="F205" s="117"/>
      <c r="G205" s="118" t="s">
        <v>702</v>
      </c>
    </row>
    <row r="206" spans="1:7" x14ac:dyDescent="0.15">
      <c r="A206" s="292"/>
      <c r="B206" s="293" t="e">
        <v>#N/A</v>
      </c>
      <c r="C206" s="165" t="s">
        <v>703</v>
      </c>
      <c r="D206" s="257" t="str">
        <f>IF(D161="","",D161)</f>
        <v/>
      </c>
      <c r="E206" s="146" t="s">
        <v>152</v>
      </c>
      <c r="F206" s="115"/>
      <c r="G206" s="116" t="s">
        <v>794</v>
      </c>
    </row>
    <row r="207" spans="1:7" s="3" customFormat="1" ht="66" x14ac:dyDescent="0.15">
      <c r="A207" s="302" t="s">
        <v>230</v>
      </c>
      <c r="B207" s="293" t="s">
        <v>173</v>
      </c>
      <c r="C207" s="160" t="s">
        <v>81</v>
      </c>
      <c r="D207" s="248"/>
      <c r="E207" s="141" t="s">
        <v>57</v>
      </c>
      <c r="F207" s="109" t="s">
        <v>920</v>
      </c>
      <c r="G207" s="110" t="s">
        <v>795</v>
      </c>
    </row>
    <row r="208" spans="1:7" s="3" customFormat="1" x14ac:dyDescent="0.15">
      <c r="A208" s="302"/>
      <c r="B208" s="293" t="e">
        <v>#N/A</v>
      </c>
      <c r="C208" s="161" t="s">
        <v>82</v>
      </c>
      <c r="D208" s="256"/>
      <c r="E208" s="142" t="s">
        <v>57</v>
      </c>
      <c r="F208" s="111" t="s">
        <v>921</v>
      </c>
      <c r="G208" s="112" t="s">
        <v>750</v>
      </c>
    </row>
    <row r="209" spans="1:7" s="3" customFormat="1" ht="33" x14ac:dyDescent="0.15">
      <c r="A209" s="302" t="s">
        <v>231</v>
      </c>
      <c r="B209" s="293" t="s">
        <v>358</v>
      </c>
      <c r="C209" s="160" t="s">
        <v>572</v>
      </c>
      <c r="D209" s="248"/>
      <c r="E209" s="141" t="s">
        <v>1141</v>
      </c>
      <c r="F209" s="109" t="s">
        <v>922</v>
      </c>
      <c r="G209" s="110" t="s">
        <v>750</v>
      </c>
    </row>
    <row r="210" spans="1:7" s="3" customFormat="1" x14ac:dyDescent="0.15">
      <c r="A210" s="302"/>
      <c r="B210" s="293" t="e">
        <v>#N/A</v>
      </c>
      <c r="C210" s="161" t="s">
        <v>573</v>
      </c>
      <c r="D210" s="256"/>
      <c r="E210" s="142" t="s">
        <v>1141</v>
      </c>
      <c r="F210" s="111" t="s">
        <v>923</v>
      </c>
      <c r="G210" s="112" t="s">
        <v>750</v>
      </c>
    </row>
    <row r="211" spans="1:7" s="3" customFormat="1" ht="33" x14ac:dyDescent="0.15">
      <c r="A211" s="302" t="s">
        <v>232</v>
      </c>
      <c r="B211" s="293" t="s">
        <v>174</v>
      </c>
      <c r="C211" s="160" t="s">
        <v>83</v>
      </c>
      <c r="D211" s="248"/>
      <c r="E211" s="141" t="s">
        <v>57</v>
      </c>
      <c r="F211" s="109" t="s">
        <v>574</v>
      </c>
      <c r="G211" s="110" t="s">
        <v>750</v>
      </c>
    </row>
    <row r="212" spans="1:7" x14ac:dyDescent="0.15">
      <c r="A212" s="302"/>
      <c r="B212" s="293" t="e">
        <v>#N/A</v>
      </c>
      <c r="C212" s="165" t="s">
        <v>159</v>
      </c>
      <c r="D212" s="257" t="str">
        <f>IF(D15="","",D15)</f>
        <v/>
      </c>
      <c r="E212" s="146" t="s">
        <v>142</v>
      </c>
      <c r="F212" s="115"/>
      <c r="G212" s="116" t="s">
        <v>752</v>
      </c>
    </row>
    <row r="213" spans="1:7" ht="82.5" x14ac:dyDescent="0.15">
      <c r="A213" s="302" t="s">
        <v>300</v>
      </c>
      <c r="B213" s="293" t="s">
        <v>359</v>
      </c>
      <c r="C213" s="160" t="s">
        <v>575</v>
      </c>
      <c r="D213" s="248"/>
      <c r="E213" s="141" t="s">
        <v>57</v>
      </c>
      <c r="F213" s="109" t="s">
        <v>654</v>
      </c>
      <c r="G213" s="110" t="s">
        <v>796</v>
      </c>
    </row>
    <row r="214" spans="1:7" s="3" customFormat="1" x14ac:dyDescent="0.15">
      <c r="A214" s="302"/>
      <c r="B214" s="293" t="e">
        <v>#N/A</v>
      </c>
      <c r="C214" s="161" t="s">
        <v>160</v>
      </c>
      <c r="D214" s="256"/>
      <c r="E214" s="142" t="s">
        <v>58</v>
      </c>
      <c r="F214" s="111" t="s">
        <v>576</v>
      </c>
      <c r="G214" s="112" t="s">
        <v>750</v>
      </c>
    </row>
    <row r="215" spans="1:7" s="3" customFormat="1" ht="49.5" x14ac:dyDescent="0.15">
      <c r="A215" s="302" t="s">
        <v>233</v>
      </c>
      <c r="B215" s="293" t="s">
        <v>162</v>
      </c>
      <c r="C215" s="160" t="s">
        <v>577</v>
      </c>
      <c r="D215" s="248"/>
      <c r="E215" s="141" t="s">
        <v>80</v>
      </c>
      <c r="F215" s="109" t="s">
        <v>655</v>
      </c>
      <c r="G215" s="110" t="s">
        <v>797</v>
      </c>
    </row>
    <row r="216" spans="1:7" s="3" customFormat="1" x14ac:dyDescent="0.15">
      <c r="A216" s="302"/>
      <c r="B216" s="293" t="e">
        <v>#N/A</v>
      </c>
      <c r="C216" s="165" t="s">
        <v>160</v>
      </c>
      <c r="D216" s="257" t="str">
        <f>IF(D214="","",D214)</f>
        <v/>
      </c>
      <c r="E216" s="146" t="s">
        <v>58</v>
      </c>
      <c r="F216" s="115"/>
      <c r="G216" s="116" t="s">
        <v>798</v>
      </c>
    </row>
    <row r="217" spans="1:7" s="3" customFormat="1" ht="37.5" x14ac:dyDescent="0.15">
      <c r="A217" s="302" t="s">
        <v>234</v>
      </c>
      <c r="B217" s="293" t="s">
        <v>163</v>
      </c>
      <c r="C217" s="160" t="s">
        <v>578</v>
      </c>
      <c r="D217" s="248"/>
      <c r="E217" s="141" t="s">
        <v>80</v>
      </c>
      <c r="F217" s="109" t="s">
        <v>656</v>
      </c>
      <c r="G217" s="110" t="s">
        <v>799</v>
      </c>
    </row>
    <row r="218" spans="1:7" s="3" customFormat="1" x14ac:dyDescent="0.15">
      <c r="A218" s="302"/>
      <c r="B218" s="293" t="e">
        <v>#N/A</v>
      </c>
      <c r="C218" s="165" t="s">
        <v>160</v>
      </c>
      <c r="D218" s="257" t="str">
        <f>IF(D214="","",D214)</f>
        <v/>
      </c>
      <c r="E218" s="146" t="s">
        <v>58</v>
      </c>
      <c r="F218" s="115"/>
      <c r="G218" s="116" t="s">
        <v>798</v>
      </c>
    </row>
    <row r="219" spans="1:7" s="3" customFormat="1" ht="33" x14ac:dyDescent="0.15">
      <c r="A219" s="302" t="s">
        <v>301</v>
      </c>
      <c r="B219" s="293" t="s">
        <v>164</v>
      </c>
      <c r="C219" s="160" t="s">
        <v>60</v>
      </c>
      <c r="D219" s="248"/>
      <c r="E219" s="141" t="s">
        <v>58</v>
      </c>
      <c r="F219" s="109" t="s">
        <v>657</v>
      </c>
      <c r="G219" s="110" t="s">
        <v>865</v>
      </c>
    </row>
    <row r="220" spans="1:7" s="3" customFormat="1" x14ac:dyDescent="0.15">
      <c r="A220" s="302"/>
      <c r="B220" s="293" t="e">
        <v>#N/A</v>
      </c>
      <c r="C220" s="165" t="s">
        <v>160</v>
      </c>
      <c r="D220" s="257" t="str">
        <f>IF(D214="","",D214)</f>
        <v/>
      </c>
      <c r="E220" s="146" t="s">
        <v>58</v>
      </c>
      <c r="F220" s="115"/>
      <c r="G220" s="116" t="s">
        <v>798</v>
      </c>
    </row>
    <row r="221" spans="1:7" s="3" customFormat="1" ht="33" x14ac:dyDescent="0.15">
      <c r="A221" s="302" t="s">
        <v>302</v>
      </c>
      <c r="B221" s="293" t="s">
        <v>360</v>
      </c>
      <c r="C221" s="160" t="s">
        <v>161</v>
      </c>
      <c r="D221" s="248"/>
      <c r="E221" s="141" t="s">
        <v>61</v>
      </c>
      <c r="F221" s="109" t="s">
        <v>866</v>
      </c>
      <c r="G221" s="110" t="s">
        <v>800</v>
      </c>
    </row>
    <row r="222" spans="1:7" s="3" customFormat="1" x14ac:dyDescent="0.15">
      <c r="A222" s="302"/>
      <c r="B222" s="293" t="e">
        <v>#N/A</v>
      </c>
      <c r="C222" s="165" t="s">
        <v>160</v>
      </c>
      <c r="D222" s="257" t="str">
        <f>IF(D214="","",D214)</f>
        <v/>
      </c>
      <c r="E222" s="146" t="s">
        <v>58</v>
      </c>
      <c r="F222" s="115"/>
      <c r="G222" s="116" t="s">
        <v>798</v>
      </c>
    </row>
    <row r="223" spans="1:7" s="3" customFormat="1" ht="49.5" x14ac:dyDescent="0.15">
      <c r="A223" s="302" t="s">
        <v>877</v>
      </c>
      <c r="B223" s="293" t="s">
        <v>361</v>
      </c>
      <c r="C223" s="160" t="s">
        <v>581</v>
      </c>
      <c r="D223" s="295"/>
      <c r="E223" s="141" t="s">
        <v>58</v>
      </c>
      <c r="F223" s="109" t="s">
        <v>924</v>
      </c>
      <c r="G223" s="110" t="s">
        <v>750</v>
      </c>
    </row>
    <row r="224" spans="1:7" s="3" customFormat="1" x14ac:dyDescent="0.15">
      <c r="A224" s="302"/>
      <c r="B224" s="293" t="e">
        <v>#N/A</v>
      </c>
      <c r="C224" s="162" t="s">
        <v>582</v>
      </c>
      <c r="D224" s="295"/>
      <c r="E224" s="143" t="s">
        <v>14</v>
      </c>
      <c r="F224" s="101" t="s">
        <v>580</v>
      </c>
      <c r="G224" s="102" t="s">
        <v>750</v>
      </c>
    </row>
    <row r="225" spans="1:7" s="3" customFormat="1" x14ac:dyDescent="0.15">
      <c r="A225" s="302"/>
      <c r="B225" s="293" t="e">
        <v>#N/A</v>
      </c>
      <c r="C225" s="161" t="s">
        <v>583</v>
      </c>
      <c r="D225" s="256"/>
      <c r="E225" s="142" t="s">
        <v>64</v>
      </c>
      <c r="F225" s="111" t="s">
        <v>584</v>
      </c>
      <c r="G225" s="112" t="s">
        <v>750</v>
      </c>
    </row>
    <row r="226" spans="1:7" s="3" customFormat="1" ht="33" x14ac:dyDescent="0.15">
      <c r="A226" s="302" t="s">
        <v>236</v>
      </c>
      <c r="B226" s="293" t="s">
        <v>362</v>
      </c>
      <c r="C226" s="160" t="s">
        <v>585</v>
      </c>
      <c r="D226" s="295"/>
      <c r="E226" s="141" t="s">
        <v>58</v>
      </c>
      <c r="F226" s="109" t="s">
        <v>587</v>
      </c>
      <c r="G226" s="110" t="s">
        <v>750</v>
      </c>
    </row>
    <row r="227" spans="1:7" s="3" customFormat="1" x14ac:dyDescent="0.15">
      <c r="A227" s="302"/>
      <c r="B227" s="293" t="e">
        <v>#N/A</v>
      </c>
      <c r="C227" s="162" t="s">
        <v>586</v>
      </c>
      <c r="D227" s="295"/>
      <c r="E227" s="143" t="s">
        <v>14</v>
      </c>
      <c r="F227" s="101" t="s">
        <v>867</v>
      </c>
      <c r="G227" s="102" t="s">
        <v>954</v>
      </c>
    </row>
    <row r="228" spans="1:7" s="3" customFormat="1" x14ac:dyDescent="0.15">
      <c r="A228" s="302"/>
      <c r="B228" s="293" t="e">
        <v>#N/A</v>
      </c>
      <c r="C228" s="161" t="s">
        <v>588</v>
      </c>
      <c r="D228" s="256"/>
      <c r="E228" s="142" t="s">
        <v>64</v>
      </c>
      <c r="F228" s="111" t="s">
        <v>589</v>
      </c>
      <c r="G228" s="112" t="s">
        <v>750</v>
      </c>
    </row>
    <row r="229" spans="1:7" s="3" customFormat="1" ht="18.75" customHeight="1" x14ac:dyDescent="0.15">
      <c r="A229" s="302" t="s">
        <v>237</v>
      </c>
      <c r="B229" s="293" t="s">
        <v>175</v>
      </c>
      <c r="C229" s="160" t="s">
        <v>592</v>
      </c>
      <c r="D229" s="248"/>
      <c r="E229" s="141" t="s">
        <v>63</v>
      </c>
      <c r="F229" s="109" t="s">
        <v>593</v>
      </c>
      <c r="G229" s="110" t="s">
        <v>750</v>
      </c>
    </row>
    <row r="230" spans="1:7" ht="33" x14ac:dyDescent="0.15">
      <c r="A230" s="302"/>
      <c r="B230" s="293" t="e">
        <v>#N/A</v>
      </c>
      <c r="C230" s="167" t="s">
        <v>591</v>
      </c>
      <c r="D230" s="256"/>
      <c r="E230" s="156" t="s">
        <v>153</v>
      </c>
      <c r="F230" s="50" t="s">
        <v>658</v>
      </c>
      <c r="G230" s="124" t="s">
        <v>801</v>
      </c>
    </row>
    <row r="231" spans="1:7" s="3" customFormat="1" ht="33" x14ac:dyDescent="0.15">
      <c r="A231" s="302" t="s">
        <v>303</v>
      </c>
      <c r="B231" s="293" t="s">
        <v>176</v>
      </c>
      <c r="C231" s="160" t="s">
        <v>1131</v>
      </c>
      <c r="D231" s="248"/>
      <c r="E231" s="149" t="s">
        <v>891</v>
      </c>
      <c r="F231" s="109" t="s">
        <v>595</v>
      </c>
      <c r="G231" s="110" t="s">
        <v>750</v>
      </c>
    </row>
    <row r="232" spans="1:7" ht="20.25" x14ac:dyDescent="0.15">
      <c r="A232" s="302"/>
      <c r="B232" s="293" t="e">
        <v>#N/A</v>
      </c>
      <c r="C232" s="165" t="s">
        <v>868</v>
      </c>
      <c r="D232" s="257" t="str">
        <f>IF(D98="","",D98)</f>
        <v/>
      </c>
      <c r="E232" s="150" t="s">
        <v>891</v>
      </c>
      <c r="F232" s="115"/>
      <c r="G232" s="116" t="s">
        <v>869</v>
      </c>
    </row>
    <row r="233" spans="1:7" s="3" customFormat="1" ht="66" x14ac:dyDescent="0.15">
      <c r="A233" s="302" t="s">
        <v>238</v>
      </c>
      <c r="B233" s="293" t="s">
        <v>363</v>
      </c>
      <c r="C233" s="160" t="s">
        <v>871</v>
      </c>
      <c r="D233" s="248"/>
      <c r="E233" s="141" t="s">
        <v>66</v>
      </c>
      <c r="F233" s="109" t="s">
        <v>925</v>
      </c>
      <c r="G233" s="110" t="s">
        <v>870</v>
      </c>
    </row>
    <row r="234" spans="1:7" x14ac:dyDescent="0.15">
      <c r="A234" s="302"/>
      <c r="B234" s="293" t="e">
        <v>#N/A</v>
      </c>
      <c r="C234" s="165" t="s">
        <v>159</v>
      </c>
      <c r="D234" s="257" t="str">
        <f>IF(D15="","",D15)</f>
        <v/>
      </c>
      <c r="E234" s="146" t="s">
        <v>142</v>
      </c>
      <c r="F234" s="115"/>
      <c r="G234" s="116" t="s">
        <v>752</v>
      </c>
    </row>
    <row r="235" spans="1:7" s="3" customFormat="1" ht="66" x14ac:dyDescent="0.15">
      <c r="A235" s="140" t="s">
        <v>239</v>
      </c>
      <c r="B235" s="137" t="s">
        <v>364</v>
      </c>
      <c r="C235" s="172" t="s">
        <v>596</v>
      </c>
      <c r="D235" s="255"/>
      <c r="E235" s="145" t="s">
        <v>597</v>
      </c>
      <c r="F235" s="113" t="s">
        <v>926</v>
      </c>
      <c r="G235" s="114" t="s">
        <v>802</v>
      </c>
    </row>
    <row r="236" spans="1:7" s="3" customFormat="1" ht="33" x14ac:dyDescent="0.15">
      <c r="A236" s="302" t="s">
        <v>240</v>
      </c>
      <c r="B236" s="293" t="s">
        <v>168</v>
      </c>
      <c r="C236" s="160" t="s">
        <v>69</v>
      </c>
      <c r="D236" s="248"/>
      <c r="E236" s="141" t="s">
        <v>58</v>
      </c>
      <c r="F236" s="109" t="s">
        <v>659</v>
      </c>
      <c r="G236" s="110" t="s">
        <v>803</v>
      </c>
    </row>
    <row r="237" spans="1:7" x14ac:dyDescent="0.15">
      <c r="A237" s="302"/>
      <c r="B237" s="293" t="e">
        <v>#N/A</v>
      </c>
      <c r="C237" s="165" t="s">
        <v>461</v>
      </c>
      <c r="D237" s="257" t="str">
        <f>IF(D50="","",D50)</f>
        <v/>
      </c>
      <c r="E237" s="146" t="s">
        <v>152</v>
      </c>
      <c r="F237" s="115"/>
      <c r="G237" s="116" t="s">
        <v>699</v>
      </c>
    </row>
    <row r="238" spans="1:7" s="3" customFormat="1" ht="66" x14ac:dyDescent="0.15">
      <c r="A238" s="302" t="s">
        <v>241</v>
      </c>
      <c r="B238" s="293" t="s">
        <v>166</v>
      </c>
      <c r="C238" s="160" t="s">
        <v>67</v>
      </c>
      <c r="D238" s="248"/>
      <c r="E238" s="141" t="s">
        <v>58</v>
      </c>
      <c r="F238" s="109" t="s">
        <v>660</v>
      </c>
      <c r="G238" s="110" t="s">
        <v>804</v>
      </c>
    </row>
    <row r="239" spans="1:7" x14ac:dyDescent="0.15">
      <c r="A239" s="303"/>
      <c r="B239" s="296" t="e">
        <v>#N/A</v>
      </c>
      <c r="C239" s="165" t="s">
        <v>461</v>
      </c>
      <c r="D239" s="257" t="str">
        <f>IF(D50="","",D50)</f>
        <v/>
      </c>
      <c r="E239" s="146" t="s">
        <v>152</v>
      </c>
      <c r="F239" s="115"/>
      <c r="G239" s="116" t="s">
        <v>699</v>
      </c>
    </row>
    <row r="240" spans="1:7" s="3" customFormat="1" ht="82.5" x14ac:dyDescent="0.15">
      <c r="A240" s="302" t="s">
        <v>242</v>
      </c>
      <c r="B240" s="293" t="s">
        <v>167</v>
      </c>
      <c r="C240" s="160" t="s">
        <v>68</v>
      </c>
      <c r="D240" s="248"/>
      <c r="E240" s="141" t="s">
        <v>58</v>
      </c>
      <c r="F240" s="109" t="s">
        <v>661</v>
      </c>
      <c r="G240" s="110" t="s">
        <v>872</v>
      </c>
    </row>
    <row r="241" spans="1:7" x14ac:dyDescent="0.15">
      <c r="A241" s="302"/>
      <c r="B241" s="293" t="e">
        <v>#N/A</v>
      </c>
      <c r="C241" s="165" t="s">
        <v>461</v>
      </c>
      <c r="D241" s="257" t="str">
        <f>IF(D50="","",D50)</f>
        <v/>
      </c>
      <c r="E241" s="146" t="s">
        <v>152</v>
      </c>
      <c r="F241" s="115"/>
      <c r="G241" s="116" t="s">
        <v>699</v>
      </c>
    </row>
    <row r="242" spans="1:7" s="3" customFormat="1" ht="33" x14ac:dyDescent="0.15">
      <c r="A242" s="302" t="s">
        <v>243</v>
      </c>
      <c r="B242" s="293" t="s">
        <v>165</v>
      </c>
      <c r="C242" s="160" t="s">
        <v>65</v>
      </c>
      <c r="D242" s="248"/>
      <c r="E242" s="141" t="s">
        <v>58</v>
      </c>
      <c r="F242" s="109" t="s">
        <v>604</v>
      </c>
      <c r="G242" s="110" t="s">
        <v>750</v>
      </c>
    </row>
    <row r="243" spans="1:7" s="3" customFormat="1" ht="115.5" x14ac:dyDescent="0.15">
      <c r="A243" s="302"/>
      <c r="B243" s="293" t="e">
        <v>#N/A</v>
      </c>
      <c r="C243" s="161" t="s">
        <v>691</v>
      </c>
      <c r="D243" s="256"/>
      <c r="E243" s="142" t="s">
        <v>58</v>
      </c>
      <c r="F243" s="111" t="s">
        <v>662</v>
      </c>
      <c r="G243" s="112" t="s">
        <v>873</v>
      </c>
    </row>
    <row r="244" spans="1:7" s="3" customFormat="1" ht="66" x14ac:dyDescent="0.15">
      <c r="A244" s="302" t="s">
        <v>244</v>
      </c>
      <c r="B244" s="293" t="s">
        <v>365</v>
      </c>
      <c r="C244" s="160" t="s">
        <v>606</v>
      </c>
      <c r="D244" s="248"/>
      <c r="E244" s="141" t="s">
        <v>57</v>
      </c>
      <c r="F244" s="109" t="s">
        <v>663</v>
      </c>
      <c r="G244" s="110" t="s">
        <v>664</v>
      </c>
    </row>
    <row r="245" spans="1:7" x14ac:dyDescent="0.15">
      <c r="A245" s="302"/>
      <c r="B245" s="293" t="e">
        <v>#N/A</v>
      </c>
      <c r="C245" s="165" t="s">
        <v>159</v>
      </c>
      <c r="D245" s="257" t="str">
        <f>IF(D15="","",D15)</f>
        <v/>
      </c>
      <c r="E245" s="146" t="s">
        <v>142</v>
      </c>
      <c r="F245" s="115"/>
      <c r="G245" s="116" t="s">
        <v>752</v>
      </c>
    </row>
    <row r="246" spans="1:7" s="3" customFormat="1" ht="66" x14ac:dyDescent="0.15">
      <c r="A246" s="302" t="s">
        <v>245</v>
      </c>
      <c r="B246" s="293" t="s">
        <v>366</v>
      </c>
      <c r="C246" s="160" t="s">
        <v>607</v>
      </c>
      <c r="D246" s="248"/>
      <c r="E246" s="141" t="s">
        <v>57</v>
      </c>
      <c r="F246" s="109" t="s">
        <v>665</v>
      </c>
      <c r="G246" s="110" t="s">
        <v>664</v>
      </c>
    </row>
    <row r="247" spans="1:7" x14ac:dyDescent="0.15">
      <c r="A247" s="302"/>
      <c r="B247" s="293" t="e">
        <v>#N/A</v>
      </c>
      <c r="C247" s="165" t="s">
        <v>159</v>
      </c>
      <c r="D247" s="257" t="str">
        <f>IF(D15="","",D15)</f>
        <v/>
      </c>
      <c r="E247" s="146" t="s">
        <v>142</v>
      </c>
      <c r="F247" s="115"/>
      <c r="G247" s="116" t="s">
        <v>752</v>
      </c>
    </row>
    <row r="248" spans="1:7" s="3" customFormat="1" ht="66" x14ac:dyDescent="0.15">
      <c r="A248" s="302" t="s">
        <v>246</v>
      </c>
      <c r="B248" s="293" t="s">
        <v>367</v>
      </c>
      <c r="C248" s="160" t="s">
        <v>608</v>
      </c>
      <c r="D248" s="248"/>
      <c r="E248" s="141" t="s">
        <v>57</v>
      </c>
      <c r="F248" s="109" t="s">
        <v>666</v>
      </c>
      <c r="G248" s="110" t="s">
        <v>1066</v>
      </c>
    </row>
    <row r="249" spans="1:7" x14ac:dyDescent="0.15">
      <c r="A249" s="302"/>
      <c r="B249" s="293" t="e">
        <v>#N/A</v>
      </c>
      <c r="C249" s="165" t="s">
        <v>159</v>
      </c>
      <c r="D249" s="257" t="str">
        <f>IF(D15="","",D15)</f>
        <v/>
      </c>
      <c r="E249" s="146" t="s">
        <v>142</v>
      </c>
      <c r="F249" s="115"/>
      <c r="G249" s="116" t="s">
        <v>752</v>
      </c>
    </row>
    <row r="250" spans="1:7" x14ac:dyDescent="0.15">
      <c r="A250" s="139" t="s">
        <v>1010</v>
      </c>
      <c r="B250" s="137" t="s">
        <v>1011</v>
      </c>
      <c r="C250" s="173" t="s">
        <v>461</v>
      </c>
      <c r="D250" s="258" t="str">
        <f>IF(D50="","",D50)</f>
        <v/>
      </c>
      <c r="E250" s="158" t="s">
        <v>152</v>
      </c>
      <c r="F250" s="128"/>
      <c r="G250" s="129" t="s">
        <v>699</v>
      </c>
    </row>
    <row r="251" spans="1:7" x14ac:dyDescent="0.15">
      <c r="A251" s="139" t="s">
        <v>1020</v>
      </c>
      <c r="B251" s="137" t="s">
        <v>1012</v>
      </c>
      <c r="C251" s="173" t="s">
        <v>160</v>
      </c>
      <c r="D251" s="258" t="str">
        <f>IF(D214="","",D214)</f>
        <v/>
      </c>
      <c r="E251" s="158" t="s">
        <v>58</v>
      </c>
      <c r="F251" s="128"/>
      <c r="G251" s="129" t="s">
        <v>798</v>
      </c>
    </row>
    <row r="252" spans="1:7" ht="66" x14ac:dyDescent="0.15">
      <c r="A252" s="139" t="s">
        <v>1021</v>
      </c>
      <c r="B252" s="137" t="s">
        <v>1013</v>
      </c>
      <c r="C252" s="164" t="s">
        <v>1013</v>
      </c>
      <c r="D252" s="248"/>
      <c r="E252" s="145" t="s">
        <v>1035</v>
      </c>
      <c r="F252" s="113" t="s">
        <v>1039</v>
      </c>
      <c r="G252" s="114" t="s">
        <v>1062</v>
      </c>
    </row>
    <row r="253" spans="1:7" ht="20.25" x14ac:dyDescent="0.15">
      <c r="A253" s="292" t="s">
        <v>1022</v>
      </c>
      <c r="B253" s="293" t="s">
        <v>1014</v>
      </c>
      <c r="C253" s="160" t="s">
        <v>1029</v>
      </c>
      <c r="D253" s="248"/>
      <c r="E253" s="141" t="s">
        <v>1065</v>
      </c>
      <c r="F253" s="109" t="s">
        <v>1108</v>
      </c>
      <c r="G253" s="110"/>
    </row>
    <row r="254" spans="1:7" ht="20.25" x14ac:dyDescent="0.15">
      <c r="A254" s="292"/>
      <c r="B254" s="293"/>
      <c r="C254" s="165" t="s">
        <v>1076</v>
      </c>
      <c r="D254" s="258" t="str">
        <f>IF(D42="","",D42)</f>
        <v/>
      </c>
      <c r="E254" s="146" t="s">
        <v>1065</v>
      </c>
      <c r="F254" s="115"/>
      <c r="G254" s="116" t="s">
        <v>1077</v>
      </c>
    </row>
    <row r="255" spans="1:7" ht="18.75" customHeight="1" x14ac:dyDescent="0.15">
      <c r="A255" s="292" t="s">
        <v>1023</v>
      </c>
      <c r="B255" s="293" t="s">
        <v>1015</v>
      </c>
      <c r="C255" s="166" t="s">
        <v>1030</v>
      </c>
      <c r="D255" s="258" t="str">
        <f>IF(D57="","",D57)</f>
        <v/>
      </c>
      <c r="E255" s="147" t="s">
        <v>1036</v>
      </c>
      <c r="F255" s="117"/>
      <c r="G255" s="118" t="s">
        <v>1075</v>
      </c>
    </row>
    <row r="256" spans="1:7" x14ac:dyDescent="0.15">
      <c r="A256" s="292"/>
      <c r="B256" s="293"/>
      <c r="C256" s="165" t="s">
        <v>461</v>
      </c>
      <c r="D256" s="261" t="str">
        <f>IF(D50="","",D50)</f>
        <v/>
      </c>
      <c r="E256" s="146" t="s">
        <v>152</v>
      </c>
      <c r="F256" s="115"/>
      <c r="G256" s="116" t="s">
        <v>699</v>
      </c>
    </row>
    <row r="257" spans="1:7" ht="18.75" customHeight="1" x14ac:dyDescent="0.15">
      <c r="A257" s="292" t="s">
        <v>1024</v>
      </c>
      <c r="B257" s="293" t="s">
        <v>1016</v>
      </c>
      <c r="C257" s="166" t="s">
        <v>1030</v>
      </c>
      <c r="D257" s="262" t="str">
        <f>IF(D57="","",D57)</f>
        <v/>
      </c>
      <c r="E257" s="147" t="s">
        <v>1036</v>
      </c>
      <c r="F257" s="117"/>
      <c r="G257" s="118" t="s">
        <v>1069</v>
      </c>
    </row>
    <row r="258" spans="1:7" x14ac:dyDescent="0.15">
      <c r="A258" s="292"/>
      <c r="B258" s="293"/>
      <c r="C258" s="162" t="s">
        <v>1031</v>
      </c>
      <c r="D258" s="256"/>
      <c r="E258" s="143" t="s">
        <v>1036</v>
      </c>
      <c r="F258" s="101" t="s">
        <v>1061</v>
      </c>
      <c r="G258" s="102" t="s">
        <v>1040</v>
      </c>
    </row>
    <row r="259" spans="1:7" x14ac:dyDescent="0.15">
      <c r="A259" s="292"/>
      <c r="B259" s="293"/>
      <c r="C259" s="165" t="s">
        <v>461</v>
      </c>
      <c r="D259" s="263" t="str">
        <f>IF(D50="","",D50)</f>
        <v/>
      </c>
      <c r="E259" s="146" t="s">
        <v>152</v>
      </c>
      <c r="F259" s="115"/>
      <c r="G259" s="116" t="s">
        <v>699</v>
      </c>
    </row>
    <row r="260" spans="1:7" ht="20.25" x14ac:dyDescent="0.15">
      <c r="A260" s="292" t="s">
        <v>1025</v>
      </c>
      <c r="B260" s="293" t="s">
        <v>1017</v>
      </c>
      <c r="C260" s="166" t="s">
        <v>455</v>
      </c>
      <c r="D260" s="258" t="str">
        <f>IF(D45="","",D45)</f>
        <v/>
      </c>
      <c r="E260" s="151" t="s">
        <v>879</v>
      </c>
      <c r="F260" s="117"/>
      <c r="G260" s="118" t="s">
        <v>702</v>
      </c>
    </row>
    <row r="261" spans="1:7" ht="20.25" x14ac:dyDescent="0.15">
      <c r="A261" s="292"/>
      <c r="B261" s="293"/>
      <c r="C261" s="161" t="s">
        <v>1032</v>
      </c>
      <c r="D261" s="264"/>
      <c r="E261" s="142" t="s">
        <v>1064</v>
      </c>
      <c r="F261" s="111" t="s">
        <v>1060</v>
      </c>
      <c r="G261" s="112"/>
    </row>
    <row r="262" spans="1:7" x14ac:dyDescent="0.15">
      <c r="A262" s="292" t="s">
        <v>1026</v>
      </c>
      <c r="B262" s="293" t="s">
        <v>1018</v>
      </c>
      <c r="C262" s="166" t="s">
        <v>1033</v>
      </c>
      <c r="D262" s="262" t="str">
        <f>IF(D230="","",D230)</f>
        <v/>
      </c>
      <c r="E262" s="147" t="s">
        <v>1037</v>
      </c>
      <c r="F262" s="117"/>
      <c r="G262" s="118" t="s">
        <v>1067</v>
      </c>
    </row>
    <row r="263" spans="1:7" x14ac:dyDescent="0.15">
      <c r="A263" s="292"/>
      <c r="B263" s="293"/>
      <c r="C263" s="165" t="s">
        <v>19</v>
      </c>
      <c r="D263" s="263" t="str">
        <f>IF(D35="","",D35)</f>
        <v/>
      </c>
      <c r="E263" s="146" t="s">
        <v>154</v>
      </c>
      <c r="F263" s="115"/>
      <c r="G263" s="116" t="s">
        <v>1008</v>
      </c>
    </row>
    <row r="264" spans="1:7" x14ac:dyDescent="0.15">
      <c r="A264" s="292" t="s">
        <v>1027</v>
      </c>
      <c r="B264" s="293" t="s">
        <v>1019</v>
      </c>
      <c r="C264" s="166" t="s">
        <v>1034</v>
      </c>
      <c r="D264" s="258" t="str">
        <f>IF(D38="","",D38*1000)</f>
        <v/>
      </c>
      <c r="E264" s="147" t="s">
        <v>1041</v>
      </c>
      <c r="F264" s="117"/>
      <c r="G264" s="118" t="s">
        <v>1070</v>
      </c>
    </row>
    <row r="265" spans="1:7" x14ac:dyDescent="0.15">
      <c r="A265" s="292"/>
      <c r="B265" s="293"/>
      <c r="C265" s="174" t="s">
        <v>461</v>
      </c>
      <c r="D265" s="265" t="str">
        <f>IF(D50="","",D50)</f>
        <v/>
      </c>
      <c r="E265" s="159" t="s">
        <v>152</v>
      </c>
      <c r="F265" s="106"/>
      <c r="G265" s="107" t="s">
        <v>699</v>
      </c>
    </row>
  </sheetData>
  <sheetProtection sheet="1" objects="1" scenarios="1" formatCells="0" formatColumns="0" formatRows="0" insertColumns="0" insertRows="0" insertHyperlinks="0" deleteColumns="0" deleteRows="0" sort="0" autoFilter="0" pivotTables="0"/>
  <mergeCells count="225">
    <mergeCell ref="A219:A220"/>
    <mergeCell ref="A221:A222"/>
    <mergeCell ref="A223:A225"/>
    <mergeCell ref="A226:A228"/>
    <mergeCell ref="A229:A230"/>
    <mergeCell ref="A209:A210"/>
    <mergeCell ref="A211:A212"/>
    <mergeCell ref="A213:A214"/>
    <mergeCell ref="A215:A216"/>
    <mergeCell ref="A217:A218"/>
    <mergeCell ref="A242:A243"/>
    <mergeCell ref="A244:A245"/>
    <mergeCell ref="A246:A247"/>
    <mergeCell ref="A248:A249"/>
    <mergeCell ref="A231:A232"/>
    <mergeCell ref="A233:A234"/>
    <mergeCell ref="A236:A237"/>
    <mergeCell ref="A238:A239"/>
    <mergeCell ref="A240:A241"/>
    <mergeCell ref="A207:A208"/>
    <mergeCell ref="A174:A175"/>
    <mergeCell ref="A176:A181"/>
    <mergeCell ref="A184:A185"/>
    <mergeCell ref="A186:A190"/>
    <mergeCell ref="A191:A195"/>
    <mergeCell ref="A164:A165"/>
    <mergeCell ref="A166:A167"/>
    <mergeCell ref="A168:A169"/>
    <mergeCell ref="A170:A171"/>
    <mergeCell ref="A172:A173"/>
    <mergeCell ref="A199:A202"/>
    <mergeCell ref="A203:A204"/>
    <mergeCell ref="A205:A206"/>
    <mergeCell ref="A196:A198"/>
    <mergeCell ref="A153:A155"/>
    <mergeCell ref="A156:A157"/>
    <mergeCell ref="A158:A159"/>
    <mergeCell ref="A160:A161"/>
    <mergeCell ref="A162:A163"/>
    <mergeCell ref="A139:A140"/>
    <mergeCell ref="A141:A142"/>
    <mergeCell ref="A143:A146"/>
    <mergeCell ref="A147:A150"/>
    <mergeCell ref="A151:A152"/>
    <mergeCell ref="A127:A128"/>
    <mergeCell ref="A129:A130"/>
    <mergeCell ref="A131:A134"/>
    <mergeCell ref="A135:A136"/>
    <mergeCell ref="A137:A138"/>
    <mergeCell ref="A117:A118"/>
    <mergeCell ref="A119:A120"/>
    <mergeCell ref="A121:A122"/>
    <mergeCell ref="A123:A124"/>
    <mergeCell ref="A125:A126"/>
    <mergeCell ref="A105:A106"/>
    <mergeCell ref="A107:A108"/>
    <mergeCell ref="A109:A110"/>
    <mergeCell ref="A111:A114"/>
    <mergeCell ref="A115:A116"/>
    <mergeCell ref="A95:A96"/>
    <mergeCell ref="A97:A98"/>
    <mergeCell ref="A99:A100"/>
    <mergeCell ref="A101:A102"/>
    <mergeCell ref="A103:A104"/>
    <mergeCell ref="A84:A85"/>
    <mergeCell ref="A86:A87"/>
    <mergeCell ref="A88:A89"/>
    <mergeCell ref="A90:A91"/>
    <mergeCell ref="A92:A94"/>
    <mergeCell ref="A71:A72"/>
    <mergeCell ref="A73:A76"/>
    <mergeCell ref="A78:A79"/>
    <mergeCell ref="A80:A81"/>
    <mergeCell ref="A82:A83"/>
    <mergeCell ref="A58:A59"/>
    <mergeCell ref="A60:A62"/>
    <mergeCell ref="A65:A66"/>
    <mergeCell ref="A67:A68"/>
    <mergeCell ref="A69:A70"/>
    <mergeCell ref="A63:A64"/>
    <mergeCell ref="A47:A48"/>
    <mergeCell ref="A49:A50"/>
    <mergeCell ref="A52:A53"/>
    <mergeCell ref="A54:A55"/>
    <mergeCell ref="A56:A57"/>
    <mergeCell ref="A37:A38"/>
    <mergeCell ref="A39:A40"/>
    <mergeCell ref="A41:A42"/>
    <mergeCell ref="A43:A44"/>
    <mergeCell ref="A45:A46"/>
    <mergeCell ref="B248:B249"/>
    <mergeCell ref="A2:A3"/>
    <mergeCell ref="A4:A7"/>
    <mergeCell ref="A10:A11"/>
    <mergeCell ref="A12:A13"/>
    <mergeCell ref="A14:A15"/>
    <mergeCell ref="A16:A17"/>
    <mergeCell ref="A19:A20"/>
    <mergeCell ref="A21:A22"/>
    <mergeCell ref="A23:A24"/>
    <mergeCell ref="A25:A26"/>
    <mergeCell ref="A27:A28"/>
    <mergeCell ref="A29:A30"/>
    <mergeCell ref="A31:A32"/>
    <mergeCell ref="A33:A34"/>
    <mergeCell ref="A35:A36"/>
    <mergeCell ref="B238:B239"/>
    <mergeCell ref="B240:B241"/>
    <mergeCell ref="B242:B243"/>
    <mergeCell ref="B246:B247"/>
    <mergeCell ref="B226:B228"/>
    <mergeCell ref="B229:B230"/>
    <mergeCell ref="B231:B232"/>
    <mergeCell ref="B233:B234"/>
    <mergeCell ref="B236:B237"/>
    <mergeCell ref="B215:B216"/>
    <mergeCell ref="B217:B218"/>
    <mergeCell ref="B219:B220"/>
    <mergeCell ref="B221:B222"/>
    <mergeCell ref="B223:B225"/>
    <mergeCell ref="B209:B210"/>
    <mergeCell ref="B211:B212"/>
    <mergeCell ref="B213:B214"/>
    <mergeCell ref="B186:B190"/>
    <mergeCell ref="B191:B195"/>
    <mergeCell ref="B199:B202"/>
    <mergeCell ref="B203:B204"/>
    <mergeCell ref="B244:B245"/>
    <mergeCell ref="B196:B198"/>
    <mergeCell ref="B176:B181"/>
    <mergeCell ref="B184:B185"/>
    <mergeCell ref="B162:B163"/>
    <mergeCell ref="B164:B165"/>
    <mergeCell ref="B166:B167"/>
    <mergeCell ref="B168:B169"/>
    <mergeCell ref="B170:B171"/>
    <mergeCell ref="B205:B206"/>
    <mergeCell ref="B207:B208"/>
    <mergeCell ref="B158:B159"/>
    <mergeCell ref="B160:B161"/>
    <mergeCell ref="B137:B138"/>
    <mergeCell ref="B139:B140"/>
    <mergeCell ref="B141:B142"/>
    <mergeCell ref="B143:B146"/>
    <mergeCell ref="B147:B150"/>
    <mergeCell ref="B172:B173"/>
    <mergeCell ref="B174:B175"/>
    <mergeCell ref="B135:B136"/>
    <mergeCell ref="B115:B116"/>
    <mergeCell ref="B117:B118"/>
    <mergeCell ref="B119:B120"/>
    <mergeCell ref="B121:B122"/>
    <mergeCell ref="B123:B124"/>
    <mergeCell ref="B151:B152"/>
    <mergeCell ref="B153:B155"/>
    <mergeCell ref="B156:B157"/>
    <mergeCell ref="B25:B26"/>
    <mergeCell ref="B27:B28"/>
    <mergeCell ref="B29:B30"/>
    <mergeCell ref="B33:B34"/>
    <mergeCell ref="B43:B44"/>
    <mergeCell ref="B90:B91"/>
    <mergeCell ref="B95:B96"/>
    <mergeCell ref="B97:B98"/>
    <mergeCell ref="B31:B32"/>
    <mergeCell ref="B45:B46"/>
    <mergeCell ref="B47:B48"/>
    <mergeCell ref="B49:B50"/>
    <mergeCell ref="B52:B53"/>
    <mergeCell ref="B58:B59"/>
    <mergeCell ref="B60:B62"/>
    <mergeCell ref="B73:B76"/>
    <mergeCell ref="B78:B79"/>
    <mergeCell ref="B80:B81"/>
    <mergeCell ref="B82:B83"/>
    <mergeCell ref="B84:B85"/>
    <mergeCell ref="B86:B87"/>
    <mergeCell ref="B88:B89"/>
    <mergeCell ref="B92:B94"/>
    <mergeCell ref="B63:B64"/>
    <mergeCell ref="B14:B15"/>
    <mergeCell ref="B16:B17"/>
    <mergeCell ref="B23:B24"/>
    <mergeCell ref="B4:B7"/>
    <mergeCell ref="B2:B3"/>
    <mergeCell ref="B10:B11"/>
    <mergeCell ref="B12:B13"/>
    <mergeCell ref="B19:B20"/>
    <mergeCell ref="B21:B22"/>
    <mergeCell ref="D73:D74"/>
    <mergeCell ref="D223:D224"/>
    <mergeCell ref="D226:D227"/>
    <mergeCell ref="B35:B36"/>
    <mergeCell ref="B37:B38"/>
    <mergeCell ref="B39:B40"/>
    <mergeCell ref="B41:B42"/>
    <mergeCell ref="B54:B55"/>
    <mergeCell ref="B56:B57"/>
    <mergeCell ref="B65:B66"/>
    <mergeCell ref="B67:B68"/>
    <mergeCell ref="B69:B70"/>
    <mergeCell ref="B71:B72"/>
    <mergeCell ref="B103:B104"/>
    <mergeCell ref="B105:B106"/>
    <mergeCell ref="B107:B108"/>
    <mergeCell ref="B109:B110"/>
    <mergeCell ref="B111:B114"/>
    <mergeCell ref="B99:B100"/>
    <mergeCell ref="B101:B102"/>
    <mergeCell ref="B125:B126"/>
    <mergeCell ref="B127:B128"/>
    <mergeCell ref="B129:B130"/>
    <mergeCell ref="B131:B134"/>
    <mergeCell ref="A253:A254"/>
    <mergeCell ref="A255:A256"/>
    <mergeCell ref="A257:A259"/>
    <mergeCell ref="A260:A261"/>
    <mergeCell ref="A262:A263"/>
    <mergeCell ref="A264:A265"/>
    <mergeCell ref="B255:B256"/>
    <mergeCell ref="B253:B254"/>
    <mergeCell ref="B257:B259"/>
    <mergeCell ref="B260:B261"/>
    <mergeCell ref="B262:B263"/>
    <mergeCell ref="B264:B265"/>
  </mergeCells>
  <phoneticPr fontId="1"/>
  <conditionalFormatting sqref="D2:D4 D6 D9:D265">
    <cfRule type="expression" dxfId="0" priority="1">
      <formula>INT(D2)=D2</formula>
    </cfRule>
  </conditionalFormatting>
  <hyperlinks>
    <hyperlink ref="G22" location="入力!D15" display="A204「給水件数」入力値参照。"/>
    <hyperlink ref="G28" location="入力!D26" display="B102「年間取水量」入力値参照。"/>
    <hyperlink ref="G32" location="入力!D30" display="B104「施設能力」入力値参照。"/>
    <hyperlink ref="G33" location="入力!D29" display="B104「一日平均配水量」入力値参照。"/>
    <hyperlink ref="G34" location="入力!D31" display="B105「一日最大配水量」入力値参照。"/>
    <hyperlink ref="G36" location="入力!D11" display="A202「現在給水面積」入力値参照。"/>
    <hyperlink ref="G44" location="入力!D42" display="B110「年間配水量」入力値参照。"/>
    <hyperlink ref="G46" location="入力!D42" display="B110「年間配水量」入力値参照。"/>
    <hyperlink ref="G47" location="入力!D13" display="A203「配水池有効容量」入力値参照。"/>
    <hyperlink ref="G49" location="入力!D48" display="B113「一日平均配水量」入力値参照。"/>
    <hyperlink ref="G52" location="入力!D50" display="B114「現在給水人口」入力値参照。"/>
    <hyperlink ref="G59" location="入力!D50" display="B114「現在給水人口」入力値参照。"/>
    <hyperlink ref="G60" location="入力!D13" display="A203「配水池有効容量」入力値参照。"/>
    <hyperlink ref="G62" location="入力!D50" display="B114「現在給水人口」入力値参照。"/>
    <hyperlink ref="G64" location="入力!D38" display="B108「管路延長」入力値参照。"/>
    <hyperlink ref="G72" location="入力!D15" display="A204「給水件数」入力値参照。"/>
    <hyperlink ref="G76" location="入力!D50" display="B114「現在給水人口」入力値参照。"/>
    <hyperlink ref="G79" location="入力!D35" display="B107入力値参照。"/>
    <hyperlink ref="G81" location="入力!D42" display="B110「年間配水量」入力値参照。"/>
    <hyperlink ref="G83" location="入力!D42" display="B110「年間配水量」入力値参照。"/>
    <hyperlink ref="G85" location="入力!D42" display="B110「年間配水量」入力値参照。"/>
    <hyperlink ref="G94" location="入力!D38" display="B108「管路延長」入力値参照。"/>
    <hyperlink ref="G96" location="入力!D38" display="B108「管路延長」入力値参照。"/>
    <hyperlink ref="G102" location="入力!D38" display="B108「管路延長」入力値参照。"/>
    <hyperlink ref="G106" location="入力!D104" display="B504「管路延長」入力値参照。"/>
    <hyperlink ref="G108" location="入力!D98" display="B501「全浄水施設能力」入力値と同じ。"/>
    <hyperlink ref="G110" location="入力!D98" display="B501「全浄水施設能力」入力値と同じ。"/>
    <hyperlink ref="G120" location="入力!D38" display="B108「管路延長」入力値参照。"/>
    <hyperlink ref="G122" location="入力!D66" display="B205「基幹管路延長」入力値参照。"/>
    <hyperlink ref="G124" location="入力!D66" display="B205「基幹管路延長」入力値参照。"/>
    <hyperlink ref="G128" location="入力!D126" display="B607「重要給水施設配水管路延長」入力値参照。"/>
    <hyperlink ref="G130" location="入力!D48" display="B113「一日平均配水量」入力値参照。"/>
    <hyperlink ref="G138" location="入力!D11" display="A202「現在給水面積」入力値参照。"/>
    <hyperlink ref="G140" location="入力!D50" display="B114「現在給水人口」入力値参照。"/>
    <hyperlink ref="G142" location="入力!D50" display="B114「現在給水人口」入力値参照。"/>
    <hyperlink ref="G147" location="入力!D143" display="C101「営業収益」入力値参照。"/>
    <hyperlink ref="G149" location="入力!D145" display="C101「営業費用」入力値参照。"/>
    <hyperlink ref="G154" location="入力!D143" display="C101「営業収益」入力値参照。"/>
    <hyperlink ref="G155" location="入力!D144" display="C101「受託工事収益」入力値参照。"/>
    <hyperlink ref="G157" location="入力!D151" display="C103「総収益」入力値と同じ。"/>
    <hyperlink ref="G163" location="入力!D160" display="C107「給水収益」入力値参照。"/>
    <hyperlink ref="G165" location="入力!D160" display="C107「給水収益」入力値参照。"/>
    <hyperlink ref="G167" location="入力!D160" display="C107「給水収益」入力値参照。"/>
    <hyperlink ref="G169" location="入力!D160" display="C107「給水収益」入力値参照。"/>
    <hyperlink ref="G171" location="入力!D160" display="C107「給水収益」入力値参照。"/>
    <hyperlink ref="G172" location="PI計算値!F89" display="PI C114「供給単価」計算値と同じ。"/>
    <hyperlink ref="G173" location="PI計算値!F90" display="PI C115「給水原価」計算値と同じ。"/>
    <hyperlink ref="G174" location="入力!D160" display="C107「給水収益」入力値参照。"/>
    <hyperlink ref="G175" location="入力!D45" display="B112「年間有収水量」入力値参照。"/>
    <hyperlink ref="G176" location="入力!D145" display="C101「営業費用」とC102「 営業外費用」の入力値の和。"/>
    <hyperlink ref="G177" location="入力!D146" display="C101「受託工事費」入力値参照。"/>
    <hyperlink ref="G181" location="入力!D45" display="B112「年間有収水量」入力値参照。"/>
    <hyperlink ref="G192" location="入力!D186" display="C119「資本金」値参照。"/>
    <hyperlink ref="G193" location="入力!D187" display="C119「剰余金」値参照。"/>
    <hyperlink ref="G194" location="入力!D188" display="C119「評価・差額など」値参照。"/>
    <hyperlink ref="G195" location="入力!D189" display="C119「繰延収益」値参照。"/>
    <hyperlink ref="G196" location="入力!D168" display="C111「建設改良のための企業債償還元金」値参照。"/>
    <hyperlink ref="G197" location="入力!D166" display="C110「減価償却費」入力値と同じ。"/>
    <hyperlink ref="G199" location="入力!D143" display="C101「営業収益」入力値参照。"/>
    <hyperlink ref="G200" location="入力!D144" display="C101「受託工事収益」入力値参照。"/>
    <hyperlink ref="G203" location="入力!D42" display="B110「年間配水量」入力値参照。"/>
    <hyperlink ref="G205" location="入力!D45" display="B112「年間有収水量」入力値参照。"/>
    <hyperlink ref="G206" location="入力!D161" display="C107「損益勘定所属職員数」入力値参照。"/>
    <hyperlink ref="G212" location="入力!D15" display="A204「給水件数」入力値参照。"/>
    <hyperlink ref="G216" location="入力!D213" display="C201「全職員数」入力値参照。"/>
    <hyperlink ref="G218" location="入力!D213" display="C201「全職員数」入力値参照。"/>
    <hyperlink ref="G220" location="入力!D213" display="C201「全職員数」入力値参照。"/>
    <hyperlink ref="G222" location="入力!D213" display="C201「全職員数」入力値参照。"/>
    <hyperlink ref="G232" location="入力!D98" display="B501「全浄水施設能力」入力値参照。"/>
    <hyperlink ref="G234" location="入力!D15" display="A204「給水件数」入力値参照。"/>
    <hyperlink ref="G237" location="入力!D50" display="B114「現在給水人口」入力値参照。"/>
    <hyperlink ref="G239" location="入力!D50" display="B114「現在給水人口」入力値参照。"/>
    <hyperlink ref="G241" location="入力!D50" display="B114「現在給水人口」入力値参照。"/>
    <hyperlink ref="G245" location="入力!D15" display="A204「給水件数」入力値参照。"/>
    <hyperlink ref="G247" location="入力!D15" display="A204「給水件数」入力値参照。"/>
    <hyperlink ref="G249" location="入力!D15" display="A204「給水件数」入力値参照。"/>
    <hyperlink ref="G87" location="入力!D80" display="B301「電力使用量の合計」入力値参照。"/>
    <hyperlink ref="G250" location="入力!D50" display="B114「現在給水人口」入力値参照。"/>
    <hyperlink ref="G256" location="入力!D50" display="B114「現在給水人口」入力値参照。"/>
    <hyperlink ref="G259" location="入力!D50" display="B114「現在給水人口」入力値参照。"/>
    <hyperlink ref="G265" location="入力!D50" display="B114「現在給水人口」入力値参照。"/>
    <hyperlink ref="G251" location="入力!D213" display="C201「全職員数」入力値参照。"/>
    <hyperlink ref="G255" location="入力!D57" display="B201「浄水場数」入力値参照。"/>
    <hyperlink ref="G260" location="入力!D45" display="B112「年間有収水量」入力値参照。"/>
    <hyperlink ref="G263" location="入力!D35" display="B107入力値参照。"/>
    <hyperlink ref="G264" location="入力!D38" display="B108「管路延長」入力値参照。"/>
    <hyperlink ref="G262" location="入力!D229" display="C301「水道メーター設置数」入力値参照。"/>
    <hyperlink ref="G257" location="入力!D57" display="B201「浄水場数」入力値参照。"/>
    <hyperlink ref="G254" location="入力!D42" display="B116「年間取水量」入力値参照。"/>
    <hyperlink ref="G118" location="入力!D13" display="B108「配水池有効容量」入力値参照。"/>
    <hyperlink ref="G198" location="入力!D180" display="C115「長期前受金戻入」入力値と同じ。"/>
  </hyperlinks>
  <pageMargins left="0.51181102362204722" right="0.39370078740157483" top="0.78740157480314965" bottom="0.59055118110236227" header="0.51181102362204722" footer="0.31496062992125984"/>
  <pageSetup paperSize="8" scale="78" fitToHeight="0" orientation="portrait" r:id="rId1"/>
  <headerFooter alignWithMargins="0">
    <oddHeader>&amp;R&amp;Aシート</oddHeader>
    <oddFooter>&amp;C&amp;P / &amp;N ページ&amp;R(公財)水道技術研究センター</oddFooter>
  </headerFooter>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pageSetUpPr fitToPage="1"/>
  </sheetPr>
  <dimension ref="A1:S30"/>
  <sheetViews>
    <sheetView showGridLines="0" zoomScale="90" zoomScaleNormal="90" workbookViewId="0">
      <pane xSplit="2" ySplit="2" topLeftCell="C3" activePane="bottomRight" state="frozen"/>
      <selection pane="topRight" activeCell="C1" sqref="C1"/>
      <selection pane="bottomLeft" activeCell="A3" sqref="A3"/>
      <selection pane="bottomRight" sqref="A1:A2"/>
    </sheetView>
  </sheetViews>
  <sheetFormatPr defaultColWidth="8.85546875" defaultRowHeight="16.5" x14ac:dyDescent="0.15"/>
  <cols>
    <col min="1" max="1" width="8.85546875" style="10"/>
    <col min="2" max="2" width="37.42578125" style="11" customWidth="1"/>
    <col min="3" max="3" width="7.7109375" style="10" customWidth="1"/>
    <col min="4" max="4" width="9.5703125" style="10" bestFit="1" customWidth="1"/>
    <col min="5" max="5" width="8.85546875" style="12" customWidth="1"/>
    <col min="6" max="8" width="9.28515625" style="12" bestFit="1" customWidth="1"/>
    <col min="9" max="16" width="8.85546875" style="12"/>
    <col min="17" max="17" width="8.85546875" style="10"/>
    <col min="18" max="18" width="10" style="10" customWidth="1"/>
    <col min="19" max="19" width="25.42578125" style="10" customWidth="1"/>
    <col min="20" max="16384" width="8.85546875" style="10"/>
  </cols>
  <sheetData>
    <row r="1" spans="1:19" ht="19.5" customHeight="1" x14ac:dyDescent="0.15">
      <c r="A1" s="306" t="s">
        <v>744</v>
      </c>
      <c r="B1" s="315"/>
      <c r="C1" s="317" t="s">
        <v>396</v>
      </c>
      <c r="D1" s="319" t="s">
        <v>955</v>
      </c>
      <c r="E1" s="312" t="s">
        <v>805</v>
      </c>
      <c r="F1" s="313"/>
      <c r="G1" s="313"/>
      <c r="H1" s="313"/>
      <c r="I1" s="313"/>
      <c r="J1" s="313"/>
      <c r="K1" s="313"/>
      <c r="L1" s="313"/>
      <c r="M1" s="313"/>
      <c r="N1" s="313"/>
      <c r="O1" s="313"/>
      <c r="P1" s="314"/>
      <c r="Q1" s="321" t="s">
        <v>395</v>
      </c>
      <c r="R1" s="310" t="s">
        <v>807</v>
      </c>
      <c r="S1" s="308" t="s">
        <v>682</v>
      </c>
    </row>
    <row r="2" spans="1:19" ht="36" customHeight="1" x14ac:dyDescent="0.15">
      <c r="A2" s="307"/>
      <c r="B2" s="316"/>
      <c r="C2" s="318"/>
      <c r="D2" s="320"/>
      <c r="E2" s="207" t="s">
        <v>667</v>
      </c>
      <c r="F2" s="39" t="s">
        <v>668</v>
      </c>
      <c r="G2" s="39" t="s">
        <v>669</v>
      </c>
      <c r="H2" s="39" t="s">
        <v>670</v>
      </c>
      <c r="I2" s="39" t="s">
        <v>671</v>
      </c>
      <c r="J2" s="39" t="s">
        <v>672</v>
      </c>
      <c r="K2" s="39" t="s">
        <v>673</v>
      </c>
      <c r="L2" s="39" t="s">
        <v>674</v>
      </c>
      <c r="M2" s="39" t="s">
        <v>675</v>
      </c>
      <c r="N2" s="39" t="s">
        <v>676</v>
      </c>
      <c r="O2" s="39" t="s">
        <v>677</v>
      </c>
      <c r="P2" s="208" t="s">
        <v>678</v>
      </c>
      <c r="Q2" s="322"/>
      <c r="R2" s="311"/>
      <c r="S2" s="309"/>
    </row>
    <row r="3" spans="1:19" x14ac:dyDescent="0.15">
      <c r="A3" s="177" t="s">
        <v>621</v>
      </c>
      <c r="B3" s="187" t="s">
        <v>743</v>
      </c>
      <c r="C3" s="191" t="s">
        <v>618</v>
      </c>
      <c r="D3" s="192">
        <v>0.1</v>
      </c>
      <c r="E3" s="230"/>
      <c r="F3" s="231"/>
      <c r="G3" s="231"/>
      <c r="H3" s="231"/>
      <c r="I3" s="231"/>
      <c r="J3" s="231"/>
      <c r="K3" s="231"/>
      <c r="L3" s="231"/>
      <c r="M3" s="231"/>
      <c r="N3" s="231"/>
      <c r="O3" s="231"/>
      <c r="P3" s="232"/>
      <c r="Q3" s="202" t="str">
        <f>IF(COUNT(E3:P3)=0,"",MAX(E3:P3))</f>
        <v/>
      </c>
      <c r="R3" s="178" t="str">
        <f t="shared" ref="R3:R29" si="0">IF(Q3="","",Q3/D3)</f>
        <v/>
      </c>
      <c r="S3" s="179" t="s">
        <v>683</v>
      </c>
    </row>
    <row r="4" spans="1:19" x14ac:dyDescent="0.15">
      <c r="A4" s="177" t="s">
        <v>622</v>
      </c>
      <c r="B4" s="187" t="s">
        <v>394</v>
      </c>
      <c r="C4" s="191" t="s">
        <v>618</v>
      </c>
      <c r="D4" s="193">
        <v>3</v>
      </c>
      <c r="E4" s="230"/>
      <c r="F4" s="231"/>
      <c r="G4" s="231"/>
      <c r="H4" s="231"/>
      <c r="I4" s="231"/>
      <c r="J4" s="231"/>
      <c r="K4" s="231"/>
      <c r="L4" s="231"/>
      <c r="M4" s="231"/>
      <c r="N4" s="231"/>
      <c r="O4" s="231"/>
      <c r="P4" s="232"/>
      <c r="Q4" s="202" t="str">
        <f t="shared" ref="Q4:Q29" si="1">IF(COUNT(E4:P4)=0,"",MAX(E4:P4))</f>
        <v/>
      </c>
      <c r="R4" s="178" t="str">
        <f t="shared" si="0"/>
        <v/>
      </c>
      <c r="S4" s="179" t="s">
        <v>683</v>
      </c>
    </row>
    <row r="5" spans="1:19" x14ac:dyDescent="0.15">
      <c r="A5" s="324" t="s">
        <v>623</v>
      </c>
      <c r="B5" s="188" t="s">
        <v>733</v>
      </c>
      <c r="C5" s="194" t="s">
        <v>618</v>
      </c>
      <c r="D5" s="195">
        <v>3.0000000000000001E-3</v>
      </c>
      <c r="E5" s="233"/>
      <c r="F5" s="234"/>
      <c r="G5" s="234"/>
      <c r="H5" s="234"/>
      <c r="I5" s="234"/>
      <c r="J5" s="234"/>
      <c r="K5" s="234"/>
      <c r="L5" s="234"/>
      <c r="M5" s="234"/>
      <c r="N5" s="234"/>
      <c r="O5" s="234"/>
      <c r="P5" s="235"/>
      <c r="Q5" s="203" t="str">
        <f t="shared" si="1"/>
        <v/>
      </c>
      <c r="R5" s="176" t="str">
        <f t="shared" si="0"/>
        <v/>
      </c>
      <c r="S5" s="180" t="str">
        <f>IF(R5="","",IF(R5&gt;=MAX($R$5:$R$10),B5&amp;"　",""))</f>
        <v/>
      </c>
    </row>
    <row r="6" spans="1:19" x14ac:dyDescent="0.15">
      <c r="A6" s="325"/>
      <c r="B6" s="189" t="s">
        <v>734</v>
      </c>
      <c r="C6" s="196" t="s">
        <v>618</v>
      </c>
      <c r="D6" s="197">
        <v>5.0000000000000001E-4</v>
      </c>
      <c r="E6" s="236"/>
      <c r="F6" s="237"/>
      <c r="G6" s="237"/>
      <c r="H6" s="237"/>
      <c r="I6" s="238"/>
      <c r="J6" s="237"/>
      <c r="K6" s="237"/>
      <c r="L6" s="237"/>
      <c r="M6" s="238"/>
      <c r="N6" s="237"/>
      <c r="O6" s="237"/>
      <c r="P6" s="239"/>
      <c r="Q6" s="204" t="str">
        <f t="shared" si="1"/>
        <v/>
      </c>
      <c r="R6" s="13" t="str">
        <f t="shared" si="0"/>
        <v/>
      </c>
      <c r="S6" s="175" t="str">
        <f t="shared" ref="S6:S10" si="2">IF(R6="","",IF(R6&gt;=MAX($R$5:$R$10),B6&amp;"　",""))</f>
        <v/>
      </c>
    </row>
    <row r="7" spans="1:19" x14ac:dyDescent="0.15">
      <c r="A7" s="325"/>
      <c r="B7" s="189" t="s">
        <v>735</v>
      </c>
      <c r="C7" s="196" t="s">
        <v>618</v>
      </c>
      <c r="D7" s="197">
        <v>0.01</v>
      </c>
      <c r="E7" s="236"/>
      <c r="F7" s="237"/>
      <c r="G7" s="237"/>
      <c r="H7" s="237"/>
      <c r="I7" s="238"/>
      <c r="J7" s="237"/>
      <c r="K7" s="237"/>
      <c r="L7" s="237"/>
      <c r="M7" s="238"/>
      <c r="N7" s="237"/>
      <c r="O7" s="237"/>
      <c r="P7" s="239"/>
      <c r="Q7" s="204" t="str">
        <f t="shared" si="1"/>
        <v/>
      </c>
      <c r="R7" s="13" t="str">
        <f t="shared" si="0"/>
        <v/>
      </c>
      <c r="S7" s="175" t="str">
        <f t="shared" si="2"/>
        <v/>
      </c>
    </row>
    <row r="8" spans="1:19" x14ac:dyDescent="0.15">
      <c r="A8" s="325"/>
      <c r="B8" s="189" t="s">
        <v>736</v>
      </c>
      <c r="C8" s="196" t="s">
        <v>618</v>
      </c>
      <c r="D8" s="197">
        <v>0.01</v>
      </c>
      <c r="E8" s="236"/>
      <c r="F8" s="237"/>
      <c r="G8" s="237"/>
      <c r="H8" s="237"/>
      <c r="I8" s="238"/>
      <c r="J8" s="237"/>
      <c r="K8" s="237"/>
      <c r="L8" s="237"/>
      <c r="M8" s="238"/>
      <c r="N8" s="237"/>
      <c r="O8" s="237"/>
      <c r="P8" s="239"/>
      <c r="Q8" s="204" t="str">
        <f t="shared" si="1"/>
        <v/>
      </c>
      <c r="R8" s="13" t="str">
        <f t="shared" si="0"/>
        <v/>
      </c>
      <c r="S8" s="175" t="str">
        <f t="shared" si="2"/>
        <v/>
      </c>
    </row>
    <row r="9" spans="1:19" x14ac:dyDescent="0.15">
      <c r="A9" s="325"/>
      <c r="B9" s="189" t="s">
        <v>737</v>
      </c>
      <c r="C9" s="196" t="s">
        <v>618</v>
      </c>
      <c r="D9" s="197">
        <v>0.01</v>
      </c>
      <c r="E9" s="236"/>
      <c r="F9" s="237"/>
      <c r="G9" s="237"/>
      <c r="H9" s="237"/>
      <c r="I9" s="238"/>
      <c r="J9" s="237"/>
      <c r="K9" s="237"/>
      <c r="L9" s="237"/>
      <c r="M9" s="238"/>
      <c r="N9" s="237"/>
      <c r="O9" s="237"/>
      <c r="P9" s="239"/>
      <c r="Q9" s="204" t="str">
        <f t="shared" si="1"/>
        <v/>
      </c>
      <c r="R9" s="13" t="str">
        <f t="shared" si="0"/>
        <v/>
      </c>
      <c r="S9" s="175" t="str">
        <f t="shared" si="2"/>
        <v/>
      </c>
    </row>
    <row r="10" spans="1:19" x14ac:dyDescent="0.15">
      <c r="A10" s="326"/>
      <c r="B10" s="190" t="s">
        <v>1122</v>
      </c>
      <c r="C10" s="198" t="s">
        <v>618</v>
      </c>
      <c r="D10" s="199">
        <v>0.02</v>
      </c>
      <c r="E10" s="240"/>
      <c r="F10" s="241"/>
      <c r="G10" s="241"/>
      <c r="H10" s="241"/>
      <c r="I10" s="242"/>
      <c r="J10" s="241"/>
      <c r="K10" s="241"/>
      <c r="L10" s="241"/>
      <c r="M10" s="242"/>
      <c r="N10" s="241"/>
      <c r="O10" s="241"/>
      <c r="P10" s="243"/>
      <c r="Q10" s="205" t="str">
        <f t="shared" si="1"/>
        <v/>
      </c>
      <c r="R10" s="181" t="str">
        <f t="shared" si="0"/>
        <v/>
      </c>
      <c r="S10" s="182" t="str">
        <f t="shared" si="2"/>
        <v/>
      </c>
    </row>
    <row r="11" spans="1:19" x14ac:dyDescent="0.15">
      <c r="A11" s="324" t="s">
        <v>624</v>
      </c>
      <c r="B11" s="188" t="s">
        <v>738</v>
      </c>
      <c r="C11" s="194" t="s">
        <v>618</v>
      </c>
      <c r="D11" s="195">
        <v>0.2</v>
      </c>
      <c r="E11" s="233"/>
      <c r="F11" s="234"/>
      <c r="G11" s="234"/>
      <c r="H11" s="234"/>
      <c r="I11" s="244"/>
      <c r="J11" s="234"/>
      <c r="K11" s="234"/>
      <c r="L11" s="234"/>
      <c r="M11" s="244"/>
      <c r="N11" s="234"/>
      <c r="O11" s="234"/>
      <c r="P11" s="235"/>
      <c r="Q11" s="203" t="str">
        <f t="shared" si="1"/>
        <v/>
      </c>
      <c r="R11" s="176" t="str">
        <f t="shared" si="0"/>
        <v/>
      </c>
      <c r="S11" s="180" t="str">
        <f>IF(R11="","",IF(R11&gt;=MAX($R$11:$R$16),B11&amp;"　",""))</f>
        <v/>
      </c>
    </row>
    <row r="12" spans="1:19" x14ac:dyDescent="0.15">
      <c r="A12" s="325"/>
      <c r="B12" s="189" t="s">
        <v>382</v>
      </c>
      <c r="C12" s="196" t="s">
        <v>618</v>
      </c>
      <c r="D12" s="197">
        <v>200</v>
      </c>
      <c r="E12" s="236"/>
      <c r="F12" s="237"/>
      <c r="G12" s="237"/>
      <c r="H12" s="237"/>
      <c r="I12" s="238"/>
      <c r="J12" s="237"/>
      <c r="K12" s="237"/>
      <c r="L12" s="237"/>
      <c r="M12" s="238"/>
      <c r="N12" s="237"/>
      <c r="O12" s="237"/>
      <c r="P12" s="239"/>
      <c r="Q12" s="204" t="str">
        <f t="shared" si="1"/>
        <v/>
      </c>
      <c r="R12" s="13" t="str">
        <f t="shared" si="0"/>
        <v/>
      </c>
      <c r="S12" s="175" t="str">
        <f t="shared" ref="S12:S16" si="3">IF(R12="","",IF(R12&gt;=MAX($R$11:$R$16),B12&amp;"　",""))</f>
        <v/>
      </c>
    </row>
    <row r="13" spans="1:19" x14ac:dyDescent="0.15">
      <c r="A13" s="325"/>
      <c r="B13" s="189" t="s">
        <v>739</v>
      </c>
      <c r="C13" s="196" t="s">
        <v>618</v>
      </c>
      <c r="D13" s="197">
        <v>300</v>
      </c>
      <c r="E13" s="236"/>
      <c r="F13" s="237"/>
      <c r="G13" s="237"/>
      <c r="H13" s="237"/>
      <c r="I13" s="238"/>
      <c r="J13" s="237"/>
      <c r="K13" s="237"/>
      <c r="L13" s="237"/>
      <c r="M13" s="238"/>
      <c r="N13" s="237"/>
      <c r="O13" s="237"/>
      <c r="P13" s="239"/>
      <c r="Q13" s="204" t="str">
        <f t="shared" si="1"/>
        <v/>
      </c>
      <c r="R13" s="13" t="str">
        <f t="shared" si="0"/>
        <v/>
      </c>
      <c r="S13" s="175" t="str">
        <f t="shared" si="3"/>
        <v/>
      </c>
    </row>
    <row r="14" spans="1:19" x14ac:dyDescent="0.15">
      <c r="A14" s="325"/>
      <c r="B14" s="189" t="s">
        <v>740</v>
      </c>
      <c r="C14" s="196" t="s">
        <v>618</v>
      </c>
      <c r="D14" s="197">
        <v>0.3</v>
      </c>
      <c r="E14" s="236"/>
      <c r="F14" s="237"/>
      <c r="G14" s="237"/>
      <c r="H14" s="237"/>
      <c r="I14" s="238"/>
      <c r="J14" s="237"/>
      <c r="K14" s="237"/>
      <c r="L14" s="237"/>
      <c r="M14" s="238"/>
      <c r="N14" s="237"/>
      <c r="O14" s="237"/>
      <c r="P14" s="239"/>
      <c r="Q14" s="204" t="str">
        <f t="shared" si="1"/>
        <v/>
      </c>
      <c r="R14" s="13" t="str">
        <f t="shared" si="0"/>
        <v/>
      </c>
      <c r="S14" s="175" t="str">
        <f t="shared" si="3"/>
        <v/>
      </c>
    </row>
    <row r="15" spans="1:19" x14ac:dyDescent="0.15">
      <c r="A15" s="325"/>
      <c r="B15" s="189" t="s">
        <v>741</v>
      </c>
      <c r="C15" s="196" t="s">
        <v>618</v>
      </c>
      <c r="D15" s="197">
        <v>0.05</v>
      </c>
      <c r="E15" s="236"/>
      <c r="F15" s="237"/>
      <c r="G15" s="237"/>
      <c r="H15" s="237"/>
      <c r="I15" s="238"/>
      <c r="J15" s="237"/>
      <c r="K15" s="237"/>
      <c r="L15" s="237"/>
      <c r="M15" s="238"/>
      <c r="N15" s="237"/>
      <c r="O15" s="237"/>
      <c r="P15" s="239"/>
      <c r="Q15" s="204" t="str">
        <f t="shared" si="1"/>
        <v/>
      </c>
      <c r="R15" s="13" t="str">
        <f t="shared" si="0"/>
        <v/>
      </c>
      <c r="S15" s="175" t="str">
        <f t="shared" si="3"/>
        <v/>
      </c>
    </row>
    <row r="16" spans="1:19" x14ac:dyDescent="0.15">
      <c r="A16" s="326"/>
      <c r="B16" s="190" t="s">
        <v>742</v>
      </c>
      <c r="C16" s="198" t="s">
        <v>618</v>
      </c>
      <c r="D16" s="199">
        <v>200</v>
      </c>
      <c r="E16" s="240"/>
      <c r="F16" s="241"/>
      <c r="G16" s="241"/>
      <c r="H16" s="241"/>
      <c r="I16" s="242"/>
      <c r="J16" s="241"/>
      <c r="K16" s="241"/>
      <c r="L16" s="241"/>
      <c r="M16" s="242"/>
      <c r="N16" s="241"/>
      <c r="O16" s="241"/>
      <c r="P16" s="243"/>
      <c r="Q16" s="205" t="str">
        <f t="shared" si="1"/>
        <v/>
      </c>
      <c r="R16" s="181" t="str">
        <f t="shared" si="0"/>
        <v/>
      </c>
      <c r="S16" s="182" t="str">
        <f t="shared" si="3"/>
        <v/>
      </c>
    </row>
    <row r="17" spans="1:19" x14ac:dyDescent="0.15">
      <c r="A17" s="324" t="s">
        <v>625</v>
      </c>
      <c r="B17" s="188" t="s">
        <v>383</v>
      </c>
      <c r="C17" s="194" t="s">
        <v>618</v>
      </c>
      <c r="D17" s="195">
        <v>2E-3</v>
      </c>
      <c r="E17" s="233"/>
      <c r="F17" s="234"/>
      <c r="G17" s="234"/>
      <c r="H17" s="234"/>
      <c r="I17" s="244"/>
      <c r="J17" s="234"/>
      <c r="K17" s="234"/>
      <c r="L17" s="234"/>
      <c r="M17" s="244"/>
      <c r="N17" s="234"/>
      <c r="O17" s="234"/>
      <c r="P17" s="235"/>
      <c r="Q17" s="203" t="str">
        <f t="shared" si="1"/>
        <v/>
      </c>
      <c r="R17" s="176" t="str">
        <f t="shared" si="0"/>
        <v/>
      </c>
      <c r="S17" s="180" t="str">
        <f>IF(R17="","",IF(R17&gt;=MAX($R$17:$R$23),B17&amp;"　",""))</f>
        <v/>
      </c>
    </row>
    <row r="18" spans="1:19" x14ac:dyDescent="0.15">
      <c r="A18" s="325"/>
      <c r="B18" s="189" t="s">
        <v>384</v>
      </c>
      <c r="C18" s="196" t="s">
        <v>618</v>
      </c>
      <c r="D18" s="197">
        <v>0.04</v>
      </c>
      <c r="E18" s="236"/>
      <c r="F18" s="237"/>
      <c r="G18" s="237"/>
      <c r="H18" s="237"/>
      <c r="I18" s="238"/>
      <c r="J18" s="237"/>
      <c r="K18" s="237"/>
      <c r="L18" s="237"/>
      <c r="M18" s="238"/>
      <c r="N18" s="237"/>
      <c r="O18" s="237"/>
      <c r="P18" s="239"/>
      <c r="Q18" s="204" t="str">
        <f t="shared" si="1"/>
        <v/>
      </c>
      <c r="R18" s="13" t="str">
        <f t="shared" si="0"/>
        <v/>
      </c>
      <c r="S18" s="175" t="str">
        <f t="shared" ref="S18:S23" si="4">IF(R18="","",IF(R18&gt;=MAX($R$17:$R$23),B18&amp;"　",""))</f>
        <v/>
      </c>
    </row>
    <row r="19" spans="1:19" x14ac:dyDescent="0.15">
      <c r="A19" s="325"/>
      <c r="B19" s="189" t="s">
        <v>385</v>
      </c>
      <c r="C19" s="196" t="s">
        <v>618</v>
      </c>
      <c r="D19" s="197">
        <v>0.02</v>
      </c>
      <c r="E19" s="236"/>
      <c r="F19" s="237"/>
      <c r="G19" s="237"/>
      <c r="H19" s="237"/>
      <c r="I19" s="238"/>
      <c r="J19" s="237"/>
      <c r="K19" s="237"/>
      <c r="L19" s="237"/>
      <c r="M19" s="238"/>
      <c r="N19" s="237"/>
      <c r="O19" s="237"/>
      <c r="P19" s="239"/>
      <c r="Q19" s="204" t="str">
        <f t="shared" si="1"/>
        <v/>
      </c>
      <c r="R19" s="13" t="str">
        <f t="shared" si="0"/>
        <v/>
      </c>
      <c r="S19" s="175" t="str">
        <f t="shared" si="4"/>
        <v/>
      </c>
    </row>
    <row r="20" spans="1:19" x14ac:dyDescent="0.15">
      <c r="A20" s="325"/>
      <c r="B20" s="189" t="s">
        <v>386</v>
      </c>
      <c r="C20" s="196" t="s">
        <v>618</v>
      </c>
      <c r="D20" s="197">
        <v>0.01</v>
      </c>
      <c r="E20" s="236"/>
      <c r="F20" s="237"/>
      <c r="G20" s="237"/>
      <c r="H20" s="237"/>
      <c r="I20" s="238"/>
      <c r="J20" s="237"/>
      <c r="K20" s="237"/>
      <c r="L20" s="237"/>
      <c r="M20" s="238"/>
      <c r="N20" s="237"/>
      <c r="O20" s="237"/>
      <c r="P20" s="239"/>
      <c r="Q20" s="204" t="str">
        <f t="shared" si="1"/>
        <v/>
      </c>
      <c r="R20" s="13" t="str">
        <f t="shared" si="0"/>
        <v/>
      </c>
      <c r="S20" s="175" t="str">
        <f t="shared" si="4"/>
        <v/>
      </c>
    </row>
    <row r="21" spans="1:19" x14ac:dyDescent="0.15">
      <c r="A21" s="325"/>
      <c r="B21" s="189" t="s">
        <v>387</v>
      </c>
      <c r="C21" s="196" t="s">
        <v>618</v>
      </c>
      <c r="D21" s="197">
        <v>0.01</v>
      </c>
      <c r="E21" s="236"/>
      <c r="F21" s="237"/>
      <c r="G21" s="237"/>
      <c r="H21" s="237"/>
      <c r="I21" s="238"/>
      <c r="J21" s="237"/>
      <c r="K21" s="237"/>
      <c r="L21" s="237"/>
      <c r="M21" s="238"/>
      <c r="N21" s="237"/>
      <c r="O21" s="237"/>
      <c r="P21" s="239"/>
      <c r="Q21" s="204" t="str">
        <f t="shared" si="1"/>
        <v/>
      </c>
      <c r="R21" s="13" t="str">
        <f t="shared" si="0"/>
        <v/>
      </c>
      <c r="S21" s="175" t="str">
        <f t="shared" si="4"/>
        <v/>
      </c>
    </row>
    <row r="22" spans="1:19" x14ac:dyDescent="0.15">
      <c r="A22" s="325"/>
      <c r="B22" s="189" t="s">
        <v>388</v>
      </c>
      <c r="C22" s="196" t="s">
        <v>618</v>
      </c>
      <c r="D22" s="197">
        <v>0.01</v>
      </c>
      <c r="E22" s="236"/>
      <c r="F22" s="237"/>
      <c r="G22" s="237"/>
      <c r="H22" s="237"/>
      <c r="I22" s="238"/>
      <c r="J22" s="237"/>
      <c r="K22" s="237"/>
      <c r="L22" s="237"/>
      <c r="M22" s="238"/>
      <c r="N22" s="237"/>
      <c r="O22" s="237"/>
      <c r="P22" s="239"/>
      <c r="Q22" s="204" t="str">
        <f t="shared" si="1"/>
        <v/>
      </c>
      <c r="R22" s="13" t="str">
        <f t="shared" si="0"/>
        <v/>
      </c>
      <c r="S22" s="175" t="str">
        <f t="shared" si="4"/>
        <v/>
      </c>
    </row>
    <row r="23" spans="1:19" x14ac:dyDescent="0.15">
      <c r="A23" s="326"/>
      <c r="B23" s="190" t="s">
        <v>397</v>
      </c>
      <c r="C23" s="198" t="s">
        <v>618</v>
      </c>
      <c r="D23" s="199">
        <v>0.05</v>
      </c>
      <c r="E23" s="240"/>
      <c r="F23" s="241"/>
      <c r="G23" s="241"/>
      <c r="H23" s="241"/>
      <c r="I23" s="242"/>
      <c r="J23" s="241"/>
      <c r="K23" s="241"/>
      <c r="L23" s="241"/>
      <c r="M23" s="242"/>
      <c r="N23" s="241"/>
      <c r="O23" s="241"/>
      <c r="P23" s="243"/>
      <c r="Q23" s="205" t="str">
        <f t="shared" si="1"/>
        <v/>
      </c>
      <c r="R23" s="181" t="str">
        <f t="shared" si="0"/>
        <v/>
      </c>
      <c r="S23" s="182" t="str">
        <f t="shared" si="4"/>
        <v/>
      </c>
    </row>
    <row r="24" spans="1:19" x14ac:dyDescent="0.15">
      <c r="A24" s="324" t="s">
        <v>626</v>
      </c>
      <c r="B24" s="188" t="s">
        <v>389</v>
      </c>
      <c r="C24" s="194" t="s">
        <v>618</v>
      </c>
      <c r="D24" s="195">
        <v>0.01</v>
      </c>
      <c r="E24" s="233"/>
      <c r="F24" s="234"/>
      <c r="G24" s="234"/>
      <c r="H24" s="234"/>
      <c r="I24" s="244"/>
      <c r="J24" s="234"/>
      <c r="K24" s="234"/>
      <c r="L24" s="234"/>
      <c r="M24" s="244"/>
      <c r="N24" s="234"/>
      <c r="O24" s="234"/>
      <c r="P24" s="235"/>
      <c r="Q24" s="203" t="str">
        <f t="shared" si="1"/>
        <v/>
      </c>
      <c r="R24" s="176" t="str">
        <f t="shared" si="0"/>
        <v/>
      </c>
      <c r="S24" s="180" t="str">
        <f>IF(R24="","",IF(R24&gt;=MAX($R$24:$R$28),B24&amp;"　",""))</f>
        <v/>
      </c>
    </row>
    <row r="25" spans="1:19" x14ac:dyDescent="0.15">
      <c r="A25" s="325"/>
      <c r="B25" s="189" t="s">
        <v>390</v>
      </c>
      <c r="C25" s="196" t="s">
        <v>618</v>
      </c>
      <c r="D25" s="197">
        <v>0.02</v>
      </c>
      <c r="E25" s="236"/>
      <c r="F25" s="237"/>
      <c r="G25" s="237"/>
      <c r="H25" s="237"/>
      <c r="I25" s="238"/>
      <c r="J25" s="237"/>
      <c r="K25" s="237"/>
      <c r="L25" s="237"/>
      <c r="M25" s="238"/>
      <c r="N25" s="237"/>
      <c r="O25" s="237"/>
      <c r="P25" s="239"/>
      <c r="Q25" s="204" t="str">
        <f t="shared" si="1"/>
        <v/>
      </c>
      <c r="R25" s="13" t="str">
        <f t="shared" si="0"/>
        <v/>
      </c>
      <c r="S25" s="175" t="str">
        <f t="shared" ref="S25:S28" si="5">IF(R25="","",IF(R25&gt;=MAX($R$24:$R$28),B25&amp;"　",""))</f>
        <v/>
      </c>
    </row>
    <row r="26" spans="1:19" x14ac:dyDescent="0.15">
      <c r="A26" s="325"/>
      <c r="B26" s="189" t="s">
        <v>391</v>
      </c>
      <c r="C26" s="196" t="s">
        <v>618</v>
      </c>
      <c r="D26" s="197">
        <v>0.03</v>
      </c>
      <c r="E26" s="236"/>
      <c r="F26" s="237"/>
      <c r="G26" s="237"/>
      <c r="H26" s="237"/>
      <c r="I26" s="238"/>
      <c r="J26" s="237"/>
      <c r="K26" s="237"/>
      <c r="L26" s="237"/>
      <c r="M26" s="238"/>
      <c r="N26" s="237"/>
      <c r="O26" s="237"/>
      <c r="P26" s="239"/>
      <c r="Q26" s="204" t="str">
        <f t="shared" si="1"/>
        <v/>
      </c>
      <c r="R26" s="13" t="str">
        <f t="shared" si="0"/>
        <v/>
      </c>
      <c r="S26" s="175" t="str">
        <f t="shared" si="5"/>
        <v/>
      </c>
    </row>
    <row r="27" spans="1:19" x14ac:dyDescent="0.15">
      <c r="A27" s="325"/>
      <c r="B27" s="189" t="s">
        <v>392</v>
      </c>
      <c r="C27" s="196" t="s">
        <v>618</v>
      </c>
      <c r="D27" s="197">
        <v>0.03</v>
      </c>
      <c r="E27" s="236"/>
      <c r="F27" s="237"/>
      <c r="G27" s="237"/>
      <c r="H27" s="237"/>
      <c r="I27" s="238"/>
      <c r="J27" s="237"/>
      <c r="K27" s="237"/>
      <c r="L27" s="237"/>
      <c r="M27" s="238"/>
      <c r="N27" s="237"/>
      <c r="O27" s="237"/>
      <c r="P27" s="239"/>
      <c r="Q27" s="204" t="str">
        <f t="shared" si="1"/>
        <v/>
      </c>
      <c r="R27" s="13" t="str">
        <f t="shared" si="0"/>
        <v/>
      </c>
      <c r="S27" s="175" t="str">
        <f t="shared" si="5"/>
        <v/>
      </c>
    </row>
    <row r="28" spans="1:19" x14ac:dyDescent="0.15">
      <c r="A28" s="326"/>
      <c r="B28" s="190" t="s">
        <v>393</v>
      </c>
      <c r="C28" s="198" t="s">
        <v>618</v>
      </c>
      <c r="D28" s="199">
        <v>0.08</v>
      </c>
      <c r="E28" s="240"/>
      <c r="F28" s="241"/>
      <c r="G28" s="241"/>
      <c r="H28" s="241"/>
      <c r="I28" s="242"/>
      <c r="J28" s="241"/>
      <c r="K28" s="241"/>
      <c r="L28" s="241"/>
      <c r="M28" s="242"/>
      <c r="N28" s="241"/>
      <c r="O28" s="241"/>
      <c r="P28" s="243"/>
      <c r="Q28" s="205" t="str">
        <f t="shared" si="1"/>
        <v/>
      </c>
      <c r="R28" s="181" t="str">
        <f t="shared" si="0"/>
        <v/>
      </c>
      <c r="S28" s="182" t="str">
        <f t="shared" si="5"/>
        <v/>
      </c>
    </row>
    <row r="29" spans="1:19" x14ac:dyDescent="0.15">
      <c r="A29" s="183" t="s">
        <v>627</v>
      </c>
      <c r="B29" s="187" t="s">
        <v>620</v>
      </c>
      <c r="C29" s="200" t="s">
        <v>683</v>
      </c>
      <c r="D29" s="201">
        <v>1</v>
      </c>
      <c r="E29" s="245"/>
      <c r="F29" s="246"/>
      <c r="G29" s="246"/>
      <c r="H29" s="246"/>
      <c r="I29" s="246"/>
      <c r="J29" s="246"/>
      <c r="K29" s="246"/>
      <c r="L29" s="246"/>
      <c r="M29" s="246"/>
      <c r="N29" s="246"/>
      <c r="O29" s="246"/>
      <c r="P29" s="247"/>
      <c r="Q29" s="206" t="str">
        <f t="shared" si="1"/>
        <v/>
      </c>
      <c r="R29" s="184" t="str">
        <f t="shared" si="0"/>
        <v/>
      </c>
      <c r="S29" s="185" t="s">
        <v>683</v>
      </c>
    </row>
    <row r="30" spans="1:19" x14ac:dyDescent="0.15">
      <c r="A30" s="9"/>
      <c r="B30" s="186" t="s">
        <v>685</v>
      </c>
      <c r="C30" s="323"/>
      <c r="D30" s="323"/>
    </row>
  </sheetData>
  <sheetProtection sheet="1" objects="1" scenarios="1" formatCells="0" formatColumns="0" formatRows="0" insertColumns="0" insertRows="0" insertHyperlinks="0" deleteColumns="0" deleteRows="0" sort="0" autoFilter="0" pivotTables="0"/>
  <mergeCells count="13">
    <mergeCell ref="C30:D30"/>
    <mergeCell ref="A5:A10"/>
    <mergeCell ref="A11:A16"/>
    <mergeCell ref="A17:A23"/>
    <mergeCell ref="A24:A28"/>
    <mergeCell ref="A1:A2"/>
    <mergeCell ref="S1:S2"/>
    <mergeCell ref="R1:R2"/>
    <mergeCell ref="E1:P1"/>
    <mergeCell ref="B1:B2"/>
    <mergeCell ref="C1:C2"/>
    <mergeCell ref="D1:D2"/>
    <mergeCell ref="Q1:Q2"/>
  </mergeCells>
  <phoneticPr fontId="2"/>
  <pageMargins left="0.70866141732283472" right="0.70866141732283472" top="0.74803149606299213" bottom="0.74803149606299213" header="0.31496062992125984" footer="0.31496062992125984"/>
  <pageSetup paperSize="9" scale="68" orientation="landscape" r:id="rId1"/>
  <headerFooter>
    <oddHeader>&amp;R&amp;A</oddHeader>
    <oddFooter>&amp;C&amp;P / &amp;N ページ&amp;R(公財)水道技術研究センター</oddFooter>
  </headerFooter>
  <ignoredErrors>
    <ignoredError sqref="Q3:Q29" formulaRange="1"/>
  </ignoredErrors>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A1:J129"/>
  <sheetViews>
    <sheetView showGridLines="0" zoomScaleNormal="100" zoomScalePageLayoutView="115" workbookViewId="0">
      <pane ySplit="1" topLeftCell="A2" activePane="bottomLeft" state="frozen"/>
      <selection activeCell="A17" sqref="A17"/>
      <selection pane="bottomLeft"/>
    </sheetView>
  </sheetViews>
  <sheetFormatPr defaultColWidth="8.85546875" defaultRowHeight="16.5" x14ac:dyDescent="0.15"/>
  <cols>
    <col min="1" max="1" width="4.140625" style="15" customWidth="1"/>
    <col min="2" max="3" width="5.85546875" style="15" customWidth="1"/>
    <col min="4" max="4" width="7.7109375" style="14" bestFit="1" customWidth="1"/>
    <col min="5" max="5" width="33.28515625" style="17" bestFit="1" customWidth="1"/>
    <col min="6" max="6" width="16" style="18" bestFit="1" customWidth="1"/>
    <col min="7" max="7" width="17.5703125" style="19" bestFit="1" customWidth="1"/>
    <col min="8" max="8" width="32.140625" style="20" customWidth="1"/>
    <col min="9" max="9" width="57" style="18" bestFit="1" customWidth="1"/>
    <col min="10" max="10" width="7.7109375" style="14" bestFit="1" customWidth="1"/>
    <col min="11" max="16384" width="8.85546875" style="15"/>
  </cols>
  <sheetData>
    <row r="1" spans="1:10" s="14" customFormat="1" ht="24" customHeight="1" x14ac:dyDescent="0.15">
      <c r="A1" s="62" t="s">
        <v>715</v>
      </c>
      <c r="B1" s="63" t="s">
        <v>716</v>
      </c>
      <c r="C1" s="220" t="s">
        <v>717</v>
      </c>
      <c r="D1" s="212" t="s">
        <v>369</v>
      </c>
      <c r="E1" s="67" t="s">
        <v>98</v>
      </c>
      <c r="F1" s="83" t="s">
        <v>686</v>
      </c>
      <c r="G1" s="75" t="s">
        <v>97</v>
      </c>
      <c r="H1" s="64" t="s">
        <v>631</v>
      </c>
      <c r="I1" s="65" t="s">
        <v>99</v>
      </c>
      <c r="J1" s="66" t="s">
        <v>370</v>
      </c>
    </row>
    <row r="2" spans="1:10" x14ac:dyDescent="0.15">
      <c r="A2" s="334" t="s">
        <v>712</v>
      </c>
      <c r="B2" s="337" t="s">
        <v>718</v>
      </c>
      <c r="C2" s="330" t="s">
        <v>723</v>
      </c>
      <c r="D2" s="213" t="s">
        <v>247</v>
      </c>
      <c r="E2" s="68" t="s">
        <v>325</v>
      </c>
      <c r="F2" s="84" t="str">
        <f>IFERROR(入力!D2/入力!D3,"")</f>
        <v/>
      </c>
      <c r="G2" s="76" t="s">
        <v>304</v>
      </c>
      <c r="H2" s="52"/>
      <c r="I2" s="55" t="s">
        <v>808</v>
      </c>
      <c r="J2" s="53">
        <v>1106</v>
      </c>
    </row>
    <row r="3" spans="1:10" ht="33" x14ac:dyDescent="0.15">
      <c r="A3" s="335"/>
      <c r="B3" s="338"/>
      <c r="C3" s="331"/>
      <c r="D3" s="214" t="s">
        <v>248</v>
      </c>
      <c r="E3" s="69" t="s">
        <v>185</v>
      </c>
      <c r="F3" s="85" t="str">
        <f>IF(AND(入力!D4="",入力!D6=""),"",MAX(入力!D4/入力!D5,入力!D6/入力!D7)*100)</f>
        <v/>
      </c>
      <c r="G3" s="77" t="s">
        <v>305</v>
      </c>
      <c r="H3" s="43" t="str">
        <f>IF(AND(入力!D4="",入力!D6=""),"",IF(入力!D4/入力!D5&gt;入力!D6/入力!D7,"ジェオスミン",IF(入力!D4/入力!D5&lt;入力!D6/入力!D7,"2-メチルイソボルネオール","ジェオスミン　2-メチルイソボルネオール")))</f>
        <v/>
      </c>
      <c r="I3" s="41" t="s">
        <v>970</v>
      </c>
      <c r="J3" s="42">
        <v>1105</v>
      </c>
    </row>
    <row r="4" spans="1:10" x14ac:dyDescent="0.15">
      <c r="A4" s="335"/>
      <c r="B4" s="338"/>
      <c r="C4" s="331"/>
      <c r="D4" s="214" t="s">
        <v>249</v>
      </c>
      <c r="E4" s="69" t="s">
        <v>326</v>
      </c>
      <c r="F4" s="85" t="str">
        <f>IFERROR('入力（A103-A109）'!R3*100,"")</f>
        <v/>
      </c>
      <c r="G4" s="77" t="s">
        <v>306</v>
      </c>
      <c r="H4" s="40"/>
      <c r="I4" s="41" t="s">
        <v>1132</v>
      </c>
      <c r="J4" s="42">
        <v>1107</v>
      </c>
    </row>
    <row r="5" spans="1:10" x14ac:dyDescent="0.15">
      <c r="A5" s="335"/>
      <c r="B5" s="338"/>
      <c r="C5" s="331"/>
      <c r="D5" s="214" t="s">
        <v>250</v>
      </c>
      <c r="E5" s="69" t="s">
        <v>809</v>
      </c>
      <c r="F5" s="85" t="str">
        <f>IFERROR('入力（A103-A109）'!R4*100,"")</f>
        <v/>
      </c>
      <c r="G5" s="77" t="s">
        <v>306</v>
      </c>
      <c r="H5" s="40"/>
      <c r="I5" s="41" t="s">
        <v>1133</v>
      </c>
      <c r="J5" s="42">
        <v>1108</v>
      </c>
    </row>
    <row r="6" spans="1:10" ht="33" x14ac:dyDescent="0.15">
      <c r="A6" s="335"/>
      <c r="B6" s="338"/>
      <c r="C6" s="331"/>
      <c r="D6" s="214" t="s">
        <v>251</v>
      </c>
      <c r="E6" s="69" t="s">
        <v>327</v>
      </c>
      <c r="F6" s="85" t="str">
        <f>IF(COUNT('入力（A103-A109）'!R5:R10)=0,"",MAX('入力（A103-A109）'!R5:R10)*100)</f>
        <v/>
      </c>
      <c r="G6" s="77" t="s">
        <v>305</v>
      </c>
      <c r="H6" s="43" t="str">
        <f>'入力（A103-A109）'!S5&amp;'入力（A103-A109）'!S6&amp;'入力（A103-A109）'!S7&amp;'入力（A103-A109）'!S8&amp;'入力（A103-A109）'!S9&amp;'入力（A103-A109）'!S10</f>
        <v/>
      </c>
      <c r="I6" s="41" t="s">
        <v>1134</v>
      </c>
      <c r="J6" s="42">
        <v>1110</v>
      </c>
    </row>
    <row r="7" spans="1:10" ht="33" x14ac:dyDescent="0.15">
      <c r="A7" s="335"/>
      <c r="B7" s="338"/>
      <c r="C7" s="331"/>
      <c r="D7" s="214" t="s">
        <v>252</v>
      </c>
      <c r="E7" s="69" t="s">
        <v>328</v>
      </c>
      <c r="F7" s="85" t="str">
        <f>IF(COUNT('入力（A103-A109）'!R11:R16)=0,"",MAX('入力（A103-A109）'!R11:R16)*100)</f>
        <v/>
      </c>
      <c r="G7" s="77" t="s">
        <v>305</v>
      </c>
      <c r="H7" s="43" t="str">
        <f>'入力（A103-A109）'!S11&amp;'入力（A103-A109）'!S12&amp;'入力（A103-A109）'!S13&amp;'入力（A103-A109）'!S14&amp;'入力（A103-A109）'!S15&amp;'入力（A103-A109）'!S16</f>
        <v/>
      </c>
      <c r="I7" s="41" t="s">
        <v>1135</v>
      </c>
      <c r="J7" s="42">
        <v>1111</v>
      </c>
    </row>
    <row r="8" spans="1:10" ht="33" x14ac:dyDescent="0.15">
      <c r="A8" s="335"/>
      <c r="B8" s="338"/>
      <c r="C8" s="331"/>
      <c r="D8" s="214" t="s">
        <v>253</v>
      </c>
      <c r="E8" s="69" t="s">
        <v>329</v>
      </c>
      <c r="F8" s="85" t="str">
        <f>IF(COUNT('入力（A103-A109）'!R17:R23)=0,"",MAX('入力（A103-A109）'!R17:R23)*100)</f>
        <v/>
      </c>
      <c r="G8" s="77" t="s">
        <v>305</v>
      </c>
      <c r="H8" s="43" t="str">
        <f>'入力（A103-A109）'!S17&amp;'入力（A103-A109）'!S18&amp;'入力（A103-A109）'!S19&amp;'入力（A103-A109）'!S20&amp;'入力（A103-A109）'!S21&amp;'入力（A103-A109）'!S22&amp;'入力（A103-A109）'!S23</f>
        <v/>
      </c>
      <c r="I8" s="41" t="s">
        <v>1136</v>
      </c>
      <c r="J8" s="42">
        <v>1113</v>
      </c>
    </row>
    <row r="9" spans="1:10" ht="33" x14ac:dyDescent="0.15">
      <c r="A9" s="335"/>
      <c r="B9" s="338"/>
      <c r="C9" s="331"/>
      <c r="D9" s="214" t="s">
        <v>254</v>
      </c>
      <c r="E9" s="69" t="s">
        <v>330</v>
      </c>
      <c r="F9" s="85" t="str">
        <f>IF(COUNT('入力（A103-A109）'!R24:R28)=0,"",MAX('入力（A103-A109）'!R24:R28)*100)</f>
        <v/>
      </c>
      <c r="G9" s="77" t="s">
        <v>305</v>
      </c>
      <c r="H9" s="43" t="str">
        <f>'入力（A103-A109）'!S24&amp;'入力（A103-A109）'!S25&amp;'入力（A103-A109）'!S26&amp;'入力（A103-A109）'!S27&amp;'入力（A103-A109）'!S28</f>
        <v/>
      </c>
      <c r="I9" s="41" t="s">
        <v>1137</v>
      </c>
      <c r="J9" s="42">
        <v>1114</v>
      </c>
    </row>
    <row r="10" spans="1:10" x14ac:dyDescent="0.15">
      <c r="A10" s="335"/>
      <c r="B10" s="338"/>
      <c r="C10" s="332"/>
      <c r="D10" s="215" t="s">
        <v>213</v>
      </c>
      <c r="E10" s="70" t="s">
        <v>102</v>
      </c>
      <c r="F10" s="86" t="str">
        <f>IF('入力（A103-A109）'!R29="","",'入力（A103-A109）'!R29)</f>
        <v/>
      </c>
      <c r="G10" s="78" t="s">
        <v>684</v>
      </c>
      <c r="H10" s="61" t="str">
        <f>IF('入力（A103-A109）'!C30="","",'入力（A103-A109）'!C30&amp;"項目")</f>
        <v/>
      </c>
      <c r="I10" s="54" t="s">
        <v>971</v>
      </c>
      <c r="J10" s="51">
        <v>1109</v>
      </c>
    </row>
    <row r="11" spans="1:10" x14ac:dyDescent="0.15">
      <c r="A11" s="335"/>
      <c r="B11" s="338"/>
      <c r="C11" s="330" t="s">
        <v>724</v>
      </c>
      <c r="D11" s="213" t="s">
        <v>214</v>
      </c>
      <c r="E11" s="68" t="s">
        <v>101</v>
      </c>
      <c r="F11" s="87" t="str">
        <f>IF(入力!D9="","",入力!D9)</f>
        <v/>
      </c>
      <c r="G11" s="76" t="s">
        <v>307</v>
      </c>
      <c r="H11" s="52"/>
      <c r="I11" s="55" t="s">
        <v>137</v>
      </c>
      <c r="J11" s="53">
        <v>1101</v>
      </c>
    </row>
    <row r="12" spans="1:10" ht="18" x14ac:dyDescent="0.15">
      <c r="A12" s="335"/>
      <c r="B12" s="338"/>
      <c r="C12" s="331"/>
      <c r="D12" s="214" t="s">
        <v>215</v>
      </c>
      <c r="E12" s="69" t="s">
        <v>216</v>
      </c>
      <c r="F12" s="85" t="str">
        <f>IFERROR((入力!D10/入力!D11)*100,"")</f>
        <v/>
      </c>
      <c r="G12" s="77" t="s">
        <v>965</v>
      </c>
      <c r="H12" s="40"/>
      <c r="I12" s="41" t="s">
        <v>405</v>
      </c>
      <c r="J12" s="42">
        <v>1102</v>
      </c>
    </row>
    <row r="13" spans="1:10" x14ac:dyDescent="0.15">
      <c r="A13" s="335"/>
      <c r="B13" s="338"/>
      <c r="C13" s="331"/>
      <c r="D13" s="214" t="s">
        <v>217</v>
      </c>
      <c r="E13" s="69" t="s">
        <v>172</v>
      </c>
      <c r="F13" s="85" t="str">
        <f>IFERROR((入力!D12/入力!D13)*100,"")</f>
        <v/>
      </c>
      <c r="G13" s="77" t="s">
        <v>306</v>
      </c>
      <c r="H13" s="40"/>
      <c r="I13" s="41" t="s">
        <v>811</v>
      </c>
      <c r="J13" s="42">
        <v>5002</v>
      </c>
    </row>
    <row r="14" spans="1:10" x14ac:dyDescent="0.15">
      <c r="A14" s="335"/>
      <c r="B14" s="338"/>
      <c r="C14" s="331"/>
      <c r="D14" s="214" t="s">
        <v>255</v>
      </c>
      <c r="E14" s="69" t="s">
        <v>103</v>
      </c>
      <c r="F14" s="85" t="str">
        <f>IFERROR((入力!D14/入力!D15)*100,"")</f>
        <v/>
      </c>
      <c r="G14" s="77" t="s">
        <v>306</v>
      </c>
      <c r="H14" s="40"/>
      <c r="I14" s="41" t="s">
        <v>138</v>
      </c>
      <c r="J14" s="42">
        <v>1115</v>
      </c>
    </row>
    <row r="15" spans="1:10" x14ac:dyDescent="0.15">
      <c r="A15" s="335"/>
      <c r="B15" s="338"/>
      <c r="C15" s="333"/>
      <c r="D15" s="216" t="s">
        <v>218</v>
      </c>
      <c r="E15" s="71" t="s">
        <v>3</v>
      </c>
      <c r="F15" s="88" t="str">
        <f>IFERROR((入力!D16/入力!D17)*100,"")</f>
        <v/>
      </c>
      <c r="G15" s="79" t="s">
        <v>306</v>
      </c>
      <c r="H15" s="47"/>
      <c r="I15" s="56" t="s">
        <v>972</v>
      </c>
      <c r="J15" s="48">
        <v>5115</v>
      </c>
    </row>
    <row r="16" spans="1:10" x14ac:dyDescent="0.15">
      <c r="A16" s="335"/>
      <c r="B16" s="338"/>
      <c r="C16" s="330" t="s">
        <v>725</v>
      </c>
      <c r="D16" s="213" t="s">
        <v>256</v>
      </c>
      <c r="E16" s="68" t="s">
        <v>331</v>
      </c>
      <c r="F16" s="87" t="str">
        <f>IF(入力!D18="","",入力!D18)</f>
        <v/>
      </c>
      <c r="G16" s="76" t="s">
        <v>308</v>
      </c>
      <c r="H16" s="52"/>
      <c r="I16" s="55" t="s">
        <v>371</v>
      </c>
      <c r="J16" s="53">
        <v>2201</v>
      </c>
    </row>
    <row r="17" spans="1:10" x14ac:dyDescent="0.15">
      <c r="A17" s="335"/>
      <c r="B17" s="339"/>
      <c r="C17" s="333"/>
      <c r="D17" s="216" t="s">
        <v>219</v>
      </c>
      <c r="E17" s="71" t="s">
        <v>332</v>
      </c>
      <c r="F17" s="88" t="str">
        <f>IFERROR((入力!D19/入力!D20)*100,"")</f>
        <v/>
      </c>
      <c r="G17" s="79" t="s">
        <v>306</v>
      </c>
      <c r="H17" s="47"/>
      <c r="I17" s="56" t="s">
        <v>414</v>
      </c>
      <c r="J17" s="48">
        <v>1116</v>
      </c>
    </row>
    <row r="18" spans="1:10" x14ac:dyDescent="0.15">
      <c r="A18" s="336"/>
      <c r="B18" s="57" t="s">
        <v>719</v>
      </c>
      <c r="C18" s="221" t="s">
        <v>726</v>
      </c>
      <c r="D18" s="217" t="s">
        <v>257</v>
      </c>
      <c r="E18" s="72" t="s">
        <v>104</v>
      </c>
      <c r="F18" s="89" t="str">
        <f>IFERROR((入力!D21/入力!D22)*100,"")</f>
        <v/>
      </c>
      <c r="G18" s="80" t="s">
        <v>306</v>
      </c>
      <c r="H18" s="58"/>
      <c r="I18" s="59" t="s">
        <v>139</v>
      </c>
      <c r="J18" s="60">
        <v>1117</v>
      </c>
    </row>
    <row r="19" spans="1:10" x14ac:dyDescent="0.15">
      <c r="A19" s="334" t="s">
        <v>713</v>
      </c>
      <c r="B19" s="337" t="s">
        <v>718</v>
      </c>
      <c r="C19" s="330" t="s">
        <v>724</v>
      </c>
      <c r="D19" s="213" t="s">
        <v>258</v>
      </c>
      <c r="E19" s="68" t="s">
        <v>100</v>
      </c>
      <c r="F19" s="90" t="str">
        <f>IFERROR((入力!D23/入力!D24)*100,"")</f>
        <v/>
      </c>
      <c r="G19" s="76" t="s">
        <v>306</v>
      </c>
      <c r="H19" s="52"/>
      <c r="I19" s="55" t="s">
        <v>136</v>
      </c>
      <c r="J19" s="53">
        <v>1004</v>
      </c>
    </row>
    <row r="20" spans="1:10" ht="18" x14ac:dyDescent="0.15">
      <c r="A20" s="335"/>
      <c r="B20" s="338"/>
      <c r="C20" s="331"/>
      <c r="D20" s="214" t="s">
        <v>223</v>
      </c>
      <c r="E20" s="69" t="s">
        <v>966</v>
      </c>
      <c r="F20" s="91" t="str">
        <f>IFERROR(入力!D25/入力!D26,"")</f>
        <v/>
      </c>
      <c r="G20" s="77" t="s">
        <v>958</v>
      </c>
      <c r="H20" s="40" t="s">
        <v>710</v>
      </c>
      <c r="I20" s="41" t="s">
        <v>423</v>
      </c>
      <c r="J20" s="42">
        <v>1005</v>
      </c>
    </row>
    <row r="21" spans="1:10" x14ac:dyDescent="0.15">
      <c r="A21" s="335"/>
      <c r="B21" s="338"/>
      <c r="C21" s="331"/>
      <c r="D21" s="214" t="s">
        <v>259</v>
      </c>
      <c r="E21" s="69" t="s">
        <v>333</v>
      </c>
      <c r="F21" s="85" t="str">
        <f>IFERROR((入力!D27/入力!D28)*100,"")</f>
        <v/>
      </c>
      <c r="G21" s="77" t="s">
        <v>306</v>
      </c>
      <c r="H21" s="40"/>
      <c r="I21" s="41" t="s">
        <v>810</v>
      </c>
      <c r="J21" s="42">
        <v>4101</v>
      </c>
    </row>
    <row r="22" spans="1:10" x14ac:dyDescent="0.15">
      <c r="A22" s="335"/>
      <c r="B22" s="338"/>
      <c r="C22" s="331"/>
      <c r="D22" s="214" t="s">
        <v>260</v>
      </c>
      <c r="E22" s="69" t="s">
        <v>129</v>
      </c>
      <c r="F22" s="85" t="str">
        <f>IFERROR((入力!D29/入力!D30)*100,"")</f>
        <v/>
      </c>
      <c r="G22" s="77" t="s">
        <v>306</v>
      </c>
      <c r="H22" s="40"/>
      <c r="I22" s="41" t="s">
        <v>429</v>
      </c>
      <c r="J22" s="42">
        <v>3019</v>
      </c>
    </row>
    <row r="23" spans="1:10" x14ac:dyDescent="0.15">
      <c r="A23" s="335"/>
      <c r="B23" s="338"/>
      <c r="C23" s="331"/>
      <c r="D23" s="214" t="s">
        <v>187</v>
      </c>
      <c r="E23" s="69" t="s">
        <v>334</v>
      </c>
      <c r="F23" s="85" t="str">
        <f>IFERROR((入力!D31/入力!D32)*100,"")</f>
        <v/>
      </c>
      <c r="G23" s="77" t="s">
        <v>306</v>
      </c>
      <c r="H23" s="40"/>
      <c r="I23" s="41" t="s">
        <v>433</v>
      </c>
      <c r="J23" s="42">
        <v>3020</v>
      </c>
    </row>
    <row r="24" spans="1:10" x14ac:dyDescent="0.15">
      <c r="A24" s="335"/>
      <c r="B24" s="338"/>
      <c r="C24" s="331"/>
      <c r="D24" s="214" t="s">
        <v>188</v>
      </c>
      <c r="E24" s="69" t="s">
        <v>130</v>
      </c>
      <c r="F24" s="85" t="str">
        <f>IFERROR((入力!D33/入力!D34)*100,"")</f>
        <v/>
      </c>
      <c r="G24" s="77" t="s">
        <v>306</v>
      </c>
      <c r="H24" s="40"/>
      <c r="I24" s="41" t="s">
        <v>436</v>
      </c>
      <c r="J24" s="42">
        <v>3021</v>
      </c>
    </row>
    <row r="25" spans="1:10" ht="18" x14ac:dyDescent="0.15">
      <c r="A25" s="335"/>
      <c r="B25" s="338"/>
      <c r="C25" s="331"/>
      <c r="D25" s="214" t="s">
        <v>189</v>
      </c>
      <c r="E25" s="69" t="s">
        <v>108</v>
      </c>
      <c r="F25" s="85" t="str">
        <f>IFERROR(入力!D35/入力!D36,"")</f>
        <v/>
      </c>
      <c r="G25" s="77" t="s">
        <v>964</v>
      </c>
      <c r="H25" s="40"/>
      <c r="I25" s="41" t="s">
        <v>438</v>
      </c>
      <c r="J25" s="42">
        <v>2007</v>
      </c>
    </row>
    <row r="26" spans="1:10" x14ac:dyDescent="0.15">
      <c r="A26" s="335"/>
      <c r="B26" s="338"/>
      <c r="C26" s="331"/>
      <c r="D26" s="214" t="s">
        <v>190</v>
      </c>
      <c r="E26" s="69" t="s">
        <v>1</v>
      </c>
      <c r="F26" s="85" t="str">
        <f>IFERROR((入力!D37/入力!D38)*100,"")</f>
        <v/>
      </c>
      <c r="G26" s="77" t="s">
        <v>306</v>
      </c>
      <c r="H26" s="40"/>
      <c r="I26" s="41" t="s">
        <v>973</v>
      </c>
      <c r="J26" s="42">
        <v>5111</v>
      </c>
    </row>
    <row r="27" spans="1:10" s="16" customFormat="1" x14ac:dyDescent="0.15">
      <c r="A27" s="335"/>
      <c r="B27" s="338"/>
      <c r="C27" s="331"/>
      <c r="D27" s="218" t="s">
        <v>224</v>
      </c>
      <c r="E27" s="73" t="s">
        <v>335</v>
      </c>
      <c r="F27" s="85" t="str">
        <f>IFERROR((入力!D39/入力!D40)*100,"")</f>
        <v/>
      </c>
      <c r="G27" s="81" t="s">
        <v>306</v>
      </c>
      <c r="H27" s="40"/>
      <c r="I27" s="41" t="s">
        <v>443</v>
      </c>
      <c r="J27" s="45" t="s">
        <v>261</v>
      </c>
    </row>
    <row r="28" spans="1:10" x14ac:dyDescent="0.15">
      <c r="A28" s="335"/>
      <c r="B28" s="338"/>
      <c r="C28" s="331"/>
      <c r="D28" s="214" t="s">
        <v>225</v>
      </c>
      <c r="E28" s="69" t="s">
        <v>183</v>
      </c>
      <c r="F28" s="85" t="str">
        <f>IFERROR((入力!D41/入力!D42)*100,"")</f>
        <v/>
      </c>
      <c r="G28" s="77" t="s">
        <v>306</v>
      </c>
      <c r="H28" s="40"/>
      <c r="I28" s="41" t="s">
        <v>974</v>
      </c>
      <c r="J28" s="42">
        <v>5107</v>
      </c>
    </row>
    <row r="29" spans="1:10" s="16" customFormat="1" x14ac:dyDescent="0.15">
      <c r="A29" s="335"/>
      <c r="B29" s="338"/>
      <c r="C29" s="331"/>
      <c r="D29" s="218" t="s">
        <v>262</v>
      </c>
      <c r="E29" s="73" t="s">
        <v>336</v>
      </c>
      <c r="F29" s="85" t="str">
        <f>IFERROR((入力!D43/入力!D44)*100,"")</f>
        <v/>
      </c>
      <c r="G29" s="81" t="s">
        <v>306</v>
      </c>
      <c r="H29" s="40"/>
      <c r="I29" s="41" t="s">
        <v>451</v>
      </c>
      <c r="J29" s="45" t="s">
        <v>261</v>
      </c>
    </row>
    <row r="30" spans="1:10" x14ac:dyDescent="0.15">
      <c r="A30" s="335"/>
      <c r="B30" s="338"/>
      <c r="C30" s="331"/>
      <c r="D30" s="214" t="s">
        <v>263</v>
      </c>
      <c r="E30" s="69" t="s">
        <v>128</v>
      </c>
      <c r="F30" s="85" t="str">
        <f>IFERROR((入力!D45/入力!D46)*100,"")</f>
        <v/>
      </c>
      <c r="G30" s="77" t="s">
        <v>306</v>
      </c>
      <c r="H30" s="40"/>
      <c r="I30" s="41" t="s">
        <v>454</v>
      </c>
      <c r="J30" s="42">
        <v>3018</v>
      </c>
    </row>
    <row r="31" spans="1:10" x14ac:dyDescent="0.15">
      <c r="A31" s="335"/>
      <c r="B31" s="338"/>
      <c r="C31" s="331"/>
      <c r="D31" s="214" t="s">
        <v>264</v>
      </c>
      <c r="E31" s="69" t="s">
        <v>107</v>
      </c>
      <c r="F31" s="91" t="str">
        <f>IFERROR(入力!D47/入力!D48,"")</f>
        <v/>
      </c>
      <c r="G31" s="77" t="s">
        <v>309</v>
      </c>
      <c r="H31" s="40"/>
      <c r="I31" s="41" t="s">
        <v>458</v>
      </c>
      <c r="J31" s="42">
        <v>2004</v>
      </c>
    </row>
    <row r="32" spans="1:10" x14ac:dyDescent="0.15">
      <c r="A32" s="335"/>
      <c r="B32" s="338"/>
      <c r="C32" s="331"/>
      <c r="D32" s="214" t="s">
        <v>265</v>
      </c>
      <c r="E32" s="69" t="s">
        <v>106</v>
      </c>
      <c r="F32" s="92" t="str">
        <f>IFERROR(入力!D49*1000/入力!D50,"")</f>
        <v/>
      </c>
      <c r="G32" s="77" t="s">
        <v>310</v>
      </c>
      <c r="H32" s="40"/>
      <c r="I32" s="41" t="s">
        <v>460</v>
      </c>
      <c r="J32" s="42">
        <v>2002</v>
      </c>
    </row>
    <row r="33" spans="1:10" x14ac:dyDescent="0.15">
      <c r="A33" s="335"/>
      <c r="B33" s="338"/>
      <c r="C33" s="331"/>
      <c r="D33" s="214" t="s">
        <v>266</v>
      </c>
      <c r="E33" s="69" t="s">
        <v>337</v>
      </c>
      <c r="F33" s="92" t="str">
        <f>IF(入力!D51="","",入力!D51)</f>
        <v/>
      </c>
      <c r="G33" s="77" t="s">
        <v>309</v>
      </c>
      <c r="H33" s="40"/>
      <c r="I33" s="41" t="s">
        <v>141</v>
      </c>
      <c r="J33" s="42">
        <v>2005</v>
      </c>
    </row>
    <row r="34" spans="1:10" x14ac:dyDescent="0.15">
      <c r="A34" s="335"/>
      <c r="B34" s="338"/>
      <c r="C34" s="331"/>
      <c r="D34" s="214" t="s">
        <v>220</v>
      </c>
      <c r="E34" s="69" t="s">
        <v>338</v>
      </c>
      <c r="F34" s="85" t="str">
        <f>IFERROR((入力!D52/入力!D53)*100,"")</f>
        <v/>
      </c>
      <c r="G34" s="77" t="s">
        <v>306</v>
      </c>
      <c r="H34" s="40"/>
      <c r="I34" s="41" t="s">
        <v>464</v>
      </c>
      <c r="J34" s="42">
        <v>2006</v>
      </c>
    </row>
    <row r="35" spans="1:10" x14ac:dyDescent="0.15">
      <c r="A35" s="335"/>
      <c r="B35" s="338"/>
      <c r="C35" s="332"/>
      <c r="D35" s="215" t="s">
        <v>226</v>
      </c>
      <c r="E35" s="70" t="s">
        <v>339</v>
      </c>
      <c r="F35" s="93" t="str">
        <f>IFERROR((入力!D54/入力!D55)*100,"")</f>
        <v/>
      </c>
      <c r="G35" s="78" t="s">
        <v>306</v>
      </c>
      <c r="H35" s="50"/>
      <c r="I35" s="54" t="s">
        <v>975</v>
      </c>
      <c r="J35" s="51">
        <v>5110</v>
      </c>
    </row>
    <row r="36" spans="1:10" x14ac:dyDescent="0.15">
      <c r="A36" s="335"/>
      <c r="B36" s="338"/>
      <c r="C36" s="330" t="s">
        <v>725</v>
      </c>
      <c r="D36" s="213" t="s">
        <v>222</v>
      </c>
      <c r="E36" s="68" t="s">
        <v>177</v>
      </c>
      <c r="F36" s="84" t="str">
        <f>IFERROR(入力!D56/入力!D57,"")</f>
        <v/>
      </c>
      <c r="G36" s="76" t="s">
        <v>311</v>
      </c>
      <c r="H36" s="52"/>
      <c r="I36" s="55" t="s">
        <v>470</v>
      </c>
      <c r="J36" s="53">
        <v>5101</v>
      </c>
    </row>
    <row r="37" spans="1:10" x14ac:dyDescent="0.15">
      <c r="A37" s="335"/>
      <c r="B37" s="338"/>
      <c r="C37" s="331"/>
      <c r="D37" s="214" t="s">
        <v>221</v>
      </c>
      <c r="E37" s="69" t="s">
        <v>340</v>
      </c>
      <c r="F37" s="85" t="str">
        <f>IFERROR((入力!D58/入力!D59)*100,"")</f>
        <v/>
      </c>
      <c r="G37" s="77" t="s">
        <v>306</v>
      </c>
      <c r="H37" s="40"/>
      <c r="I37" s="41" t="s">
        <v>473</v>
      </c>
      <c r="J37" s="42">
        <v>2204</v>
      </c>
    </row>
    <row r="38" spans="1:10" x14ac:dyDescent="0.15">
      <c r="A38" s="335"/>
      <c r="B38" s="338"/>
      <c r="C38" s="331"/>
      <c r="D38" s="214" t="s">
        <v>267</v>
      </c>
      <c r="E38" s="69" t="s">
        <v>105</v>
      </c>
      <c r="F38" s="92" t="str">
        <f>IFERROR(((入力!D60/2+入力!D61)/入力!D62)*1000,"")</f>
        <v/>
      </c>
      <c r="G38" s="77" t="s">
        <v>312</v>
      </c>
      <c r="H38" s="40"/>
      <c r="I38" s="41" t="s">
        <v>476</v>
      </c>
      <c r="J38" s="42">
        <v>2001</v>
      </c>
    </row>
    <row r="39" spans="1:10" x14ac:dyDescent="0.15">
      <c r="A39" s="335"/>
      <c r="B39" s="338"/>
      <c r="C39" s="331"/>
      <c r="D39" s="214" t="s">
        <v>268</v>
      </c>
      <c r="E39" s="69" t="s">
        <v>179</v>
      </c>
      <c r="F39" s="85" t="str">
        <f>IFERROR((入力!D63/入力!D64)*100,"")</f>
        <v/>
      </c>
      <c r="G39" s="77" t="s">
        <v>313</v>
      </c>
      <c r="H39" s="40"/>
      <c r="I39" s="41" t="s">
        <v>976</v>
      </c>
      <c r="J39" s="42">
        <v>5103</v>
      </c>
    </row>
    <row r="40" spans="1:10" x14ac:dyDescent="0.15">
      <c r="A40" s="335"/>
      <c r="B40" s="338"/>
      <c r="C40" s="331"/>
      <c r="D40" s="214" t="s">
        <v>269</v>
      </c>
      <c r="E40" s="69" t="s">
        <v>341</v>
      </c>
      <c r="F40" s="85" t="str">
        <f>IFERROR((入力!D65/入力!D66)*100,"")</f>
        <v/>
      </c>
      <c r="G40" s="77" t="s">
        <v>313</v>
      </c>
      <c r="H40" s="40"/>
      <c r="I40" s="41" t="s">
        <v>480</v>
      </c>
      <c r="J40" s="42">
        <v>2202</v>
      </c>
    </row>
    <row r="41" spans="1:10" x14ac:dyDescent="0.15">
      <c r="A41" s="335"/>
      <c r="B41" s="338"/>
      <c r="C41" s="331"/>
      <c r="D41" s="214" t="s">
        <v>270</v>
      </c>
      <c r="E41" s="69" t="s">
        <v>180</v>
      </c>
      <c r="F41" s="85" t="str">
        <f>IFERROR((入力!D67/入力!D68)*100,"")</f>
        <v/>
      </c>
      <c r="G41" s="77" t="s">
        <v>313</v>
      </c>
      <c r="H41" s="40"/>
      <c r="I41" s="41" t="s">
        <v>977</v>
      </c>
      <c r="J41" s="42">
        <v>5104</v>
      </c>
    </row>
    <row r="42" spans="1:10" x14ac:dyDescent="0.15">
      <c r="A42" s="335"/>
      <c r="B42" s="338"/>
      <c r="C42" s="331"/>
      <c r="D42" s="214" t="s">
        <v>271</v>
      </c>
      <c r="E42" s="69" t="s">
        <v>181</v>
      </c>
      <c r="F42" s="85" t="str">
        <f>IFERROR((入力!D69/入力!D70)*100,"")</f>
        <v/>
      </c>
      <c r="G42" s="77" t="s">
        <v>313</v>
      </c>
      <c r="H42" s="40"/>
      <c r="I42" s="41" t="s">
        <v>978</v>
      </c>
      <c r="J42" s="42">
        <v>5105</v>
      </c>
    </row>
    <row r="43" spans="1:10" x14ac:dyDescent="0.15">
      <c r="A43" s="335"/>
      <c r="B43" s="338"/>
      <c r="C43" s="331"/>
      <c r="D43" s="214" t="s">
        <v>272</v>
      </c>
      <c r="E43" s="69" t="s">
        <v>182</v>
      </c>
      <c r="F43" s="85" t="str">
        <f>IFERROR((入力!D71/入力!D72)*1000,"")</f>
        <v/>
      </c>
      <c r="G43" s="77" t="s">
        <v>487</v>
      </c>
      <c r="H43" s="40"/>
      <c r="I43" s="41" t="s">
        <v>979</v>
      </c>
      <c r="J43" s="42">
        <v>5106</v>
      </c>
    </row>
    <row r="44" spans="1:10" ht="33" x14ac:dyDescent="0.15">
      <c r="A44" s="335"/>
      <c r="B44" s="338"/>
      <c r="C44" s="331"/>
      <c r="D44" s="214" t="s">
        <v>273</v>
      </c>
      <c r="E44" s="69" t="s">
        <v>186</v>
      </c>
      <c r="F44" s="91" t="str">
        <f>IFERROR(入力!D75/入力!D76,"")</f>
        <v/>
      </c>
      <c r="G44" s="77" t="s">
        <v>314</v>
      </c>
      <c r="H44" s="40"/>
      <c r="I44" s="41" t="s">
        <v>489</v>
      </c>
      <c r="J44" s="42">
        <v>5109</v>
      </c>
    </row>
    <row r="45" spans="1:10" s="16" customFormat="1" x14ac:dyDescent="0.15">
      <c r="A45" s="335"/>
      <c r="B45" s="338"/>
      <c r="C45" s="331"/>
      <c r="D45" s="218" t="s">
        <v>274</v>
      </c>
      <c r="E45" s="73" t="s">
        <v>493</v>
      </c>
      <c r="F45" s="92" t="str">
        <f>IF(入力!D77="","",入力!D77)</f>
        <v/>
      </c>
      <c r="G45" s="81" t="s">
        <v>315</v>
      </c>
      <c r="H45" s="44"/>
      <c r="I45" s="46" t="s">
        <v>494</v>
      </c>
      <c r="J45" s="45" t="s">
        <v>261</v>
      </c>
    </row>
    <row r="46" spans="1:10" x14ac:dyDescent="0.15">
      <c r="A46" s="335"/>
      <c r="B46" s="338"/>
      <c r="C46" s="333"/>
      <c r="D46" s="216" t="s">
        <v>275</v>
      </c>
      <c r="E46" s="71" t="s">
        <v>2</v>
      </c>
      <c r="F46" s="88" t="str">
        <f>IFERROR(入力!D78/入力!D79,"")</f>
        <v/>
      </c>
      <c r="G46" s="79" t="s">
        <v>316</v>
      </c>
      <c r="H46" s="47"/>
      <c r="I46" s="56" t="s">
        <v>372</v>
      </c>
      <c r="J46" s="48">
        <v>5114</v>
      </c>
    </row>
    <row r="47" spans="1:10" ht="18" x14ac:dyDescent="0.15">
      <c r="A47" s="335"/>
      <c r="B47" s="338"/>
      <c r="C47" s="330" t="s">
        <v>727</v>
      </c>
      <c r="D47" s="213" t="s">
        <v>276</v>
      </c>
      <c r="E47" s="68" t="s">
        <v>342</v>
      </c>
      <c r="F47" s="84" t="str">
        <f>IFERROR(入力!D80/入力!D81,"")</f>
        <v/>
      </c>
      <c r="G47" s="76" t="s">
        <v>963</v>
      </c>
      <c r="H47" s="52" t="s">
        <v>710</v>
      </c>
      <c r="I47" s="55" t="s">
        <v>499</v>
      </c>
      <c r="J47" s="53">
        <v>4001</v>
      </c>
    </row>
    <row r="48" spans="1:10" ht="18" x14ac:dyDescent="0.15">
      <c r="A48" s="335"/>
      <c r="B48" s="338"/>
      <c r="C48" s="331"/>
      <c r="D48" s="214" t="s">
        <v>277</v>
      </c>
      <c r="E48" s="69" t="s">
        <v>343</v>
      </c>
      <c r="F48" s="91" t="str">
        <f>IFERROR(入力!D82/入力!D83,"")</f>
        <v/>
      </c>
      <c r="G48" s="77" t="s">
        <v>962</v>
      </c>
      <c r="H48" s="40"/>
      <c r="I48" s="41" t="s">
        <v>501</v>
      </c>
      <c r="J48" s="42">
        <v>4002</v>
      </c>
    </row>
    <row r="49" spans="1:10" ht="33" x14ac:dyDescent="0.15">
      <c r="A49" s="335"/>
      <c r="B49" s="338"/>
      <c r="C49" s="331"/>
      <c r="D49" s="214" t="s">
        <v>278</v>
      </c>
      <c r="E49" s="69" t="s">
        <v>967</v>
      </c>
      <c r="F49" s="92" t="str">
        <f>IFERROR((入力!D84/入力!D85)*1000000,"")</f>
        <v/>
      </c>
      <c r="G49" s="77" t="s">
        <v>961</v>
      </c>
      <c r="H49" s="40"/>
      <c r="I49" s="41" t="s">
        <v>980</v>
      </c>
      <c r="J49" s="42">
        <v>4006</v>
      </c>
    </row>
    <row r="50" spans="1:10" x14ac:dyDescent="0.15">
      <c r="A50" s="335"/>
      <c r="B50" s="338"/>
      <c r="C50" s="331"/>
      <c r="D50" s="214" t="s">
        <v>279</v>
      </c>
      <c r="E50" s="69" t="s">
        <v>169</v>
      </c>
      <c r="F50" s="94" t="str">
        <f>IFERROR((入力!D86/入力!D87)*100,"")</f>
        <v/>
      </c>
      <c r="G50" s="77" t="s">
        <v>306</v>
      </c>
      <c r="H50" s="40" t="s">
        <v>710</v>
      </c>
      <c r="I50" s="41" t="s">
        <v>981</v>
      </c>
      <c r="J50" s="42">
        <v>4003</v>
      </c>
    </row>
    <row r="51" spans="1:10" x14ac:dyDescent="0.15">
      <c r="A51" s="335"/>
      <c r="B51" s="338"/>
      <c r="C51" s="331"/>
      <c r="D51" s="214" t="s">
        <v>280</v>
      </c>
      <c r="E51" s="69" t="s">
        <v>170</v>
      </c>
      <c r="F51" s="85" t="str">
        <f>IFERROR((入力!D88/入力!D89)*100,"")</f>
        <v/>
      </c>
      <c r="G51" s="77" t="s">
        <v>306</v>
      </c>
      <c r="H51" s="40"/>
      <c r="I51" s="41" t="s">
        <v>982</v>
      </c>
      <c r="J51" s="42">
        <v>4004</v>
      </c>
    </row>
    <row r="52" spans="1:10" x14ac:dyDescent="0.15">
      <c r="A52" s="335"/>
      <c r="B52" s="339"/>
      <c r="C52" s="333"/>
      <c r="D52" s="216" t="s">
        <v>281</v>
      </c>
      <c r="E52" s="71" t="s">
        <v>171</v>
      </c>
      <c r="F52" s="88" t="str">
        <f>IFERROR((入力!D90/入力!D91)*100,"")</f>
        <v/>
      </c>
      <c r="G52" s="79" t="s">
        <v>306</v>
      </c>
      <c r="H52" s="47"/>
      <c r="I52" s="56" t="s">
        <v>812</v>
      </c>
      <c r="J52" s="48">
        <v>4005</v>
      </c>
    </row>
    <row r="53" spans="1:10" x14ac:dyDescent="0.15">
      <c r="A53" s="335"/>
      <c r="B53" s="337" t="s">
        <v>719</v>
      </c>
      <c r="C53" s="330" t="s">
        <v>724</v>
      </c>
      <c r="D53" s="213" t="s">
        <v>282</v>
      </c>
      <c r="E53" s="68" t="s">
        <v>178</v>
      </c>
      <c r="F53" s="90" t="str">
        <f>IFERROR(((入力!D92+入力!D93)/入力!D94)*100,"")</f>
        <v/>
      </c>
      <c r="G53" s="76" t="s">
        <v>306</v>
      </c>
      <c r="H53" s="52"/>
      <c r="I53" s="55" t="s">
        <v>983</v>
      </c>
      <c r="J53" s="53">
        <v>5102</v>
      </c>
    </row>
    <row r="54" spans="1:10" x14ac:dyDescent="0.15">
      <c r="A54" s="335"/>
      <c r="B54" s="338"/>
      <c r="C54" s="331"/>
      <c r="D54" s="214" t="s">
        <v>283</v>
      </c>
      <c r="E54" s="69" t="s">
        <v>111</v>
      </c>
      <c r="F54" s="91" t="str">
        <f>IFERROR((入力!D95/入力!D96)*100,"")</f>
        <v/>
      </c>
      <c r="G54" s="77" t="s">
        <v>306</v>
      </c>
      <c r="H54" s="40"/>
      <c r="I54" s="41" t="s">
        <v>984</v>
      </c>
      <c r="J54" s="42">
        <v>2107</v>
      </c>
    </row>
    <row r="55" spans="1:10" x14ac:dyDescent="0.15">
      <c r="A55" s="335"/>
      <c r="B55" s="338"/>
      <c r="C55" s="331" t="s">
        <v>726</v>
      </c>
      <c r="D55" s="214" t="s">
        <v>284</v>
      </c>
      <c r="E55" s="69" t="s">
        <v>344</v>
      </c>
      <c r="F55" s="85" t="str">
        <f>IFERROR((入力!D97/入力!D98)*100,"")</f>
        <v/>
      </c>
      <c r="G55" s="77" t="s">
        <v>306</v>
      </c>
      <c r="H55" s="40"/>
      <c r="I55" s="41" t="s">
        <v>985</v>
      </c>
      <c r="J55" s="42">
        <v>2101</v>
      </c>
    </row>
    <row r="56" spans="1:10" ht="30" x14ac:dyDescent="0.15">
      <c r="A56" s="335"/>
      <c r="B56" s="338"/>
      <c r="C56" s="331"/>
      <c r="D56" s="214" t="s">
        <v>285</v>
      </c>
      <c r="E56" s="69" t="s">
        <v>345</v>
      </c>
      <c r="F56" s="85" t="str">
        <f>IFERROR((入力!D99/入力!D100)*100,"")</f>
        <v/>
      </c>
      <c r="G56" s="77" t="s">
        <v>306</v>
      </c>
      <c r="H56" s="40"/>
      <c r="I56" s="41" t="s">
        <v>813</v>
      </c>
      <c r="J56" s="42">
        <v>2102</v>
      </c>
    </row>
    <row r="57" spans="1:10" x14ac:dyDescent="0.15">
      <c r="A57" s="335"/>
      <c r="B57" s="338"/>
      <c r="C57" s="331"/>
      <c r="D57" s="214" t="s">
        <v>286</v>
      </c>
      <c r="E57" s="69" t="s">
        <v>346</v>
      </c>
      <c r="F57" s="85" t="str">
        <f>IFERROR((入力!D101/入力!D102)*100,"")</f>
        <v/>
      </c>
      <c r="G57" s="77" t="s">
        <v>306</v>
      </c>
      <c r="H57" s="40"/>
      <c r="I57" s="41" t="s">
        <v>814</v>
      </c>
      <c r="J57" s="42">
        <v>2103</v>
      </c>
    </row>
    <row r="58" spans="1:10" x14ac:dyDescent="0.15">
      <c r="A58" s="335"/>
      <c r="B58" s="338"/>
      <c r="C58" s="331"/>
      <c r="D58" s="214" t="s">
        <v>287</v>
      </c>
      <c r="E58" s="69" t="s">
        <v>109</v>
      </c>
      <c r="F58" s="91" t="str">
        <f>IFERROR((入力!D103/入力!D104)*100,"")</f>
        <v/>
      </c>
      <c r="G58" s="77" t="s">
        <v>306</v>
      </c>
      <c r="H58" s="40"/>
      <c r="I58" s="41" t="s">
        <v>510</v>
      </c>
      <c r="J58" s="42">
        <v>2104</v>
      </c>
    </row>
    <row r="59" spans="1:10" x14ac:dyDescent="0.15">
      <c r="A59" s="335"/>
      <c r="B59" s="338"/>
      <c r="C59" s="332"/>
      <c r="D59" s="215" t="s">
        <v>227</v>
      </c>
      <c r="E59" s="70" t="s">
        <v>110</v>
      </c>
      <c r="F59" s="86" t="str">
        <f>IFERROR((入力!D105/入力!D106)*100,"")</f>
        <v/>
      </c>
      <c r="G59" s="78" t="s">
        <v>306</v>
      </c>
      <c r="H59" s="50"/>
      <c r="I59" s="54" t="s">
        <v>986</v>
      </c>
      <c r="J59" s="51">
        <v>2105</v>
      </c>
    </row>
    <row r="60" spans="1:10" x14ac:dyDescent="0.15">
      <c r="A60" s="335"/>
      <c r="B60" s="338"/>
      <c r="C60" s="330" t="s">
        <v>725</v>
      </c>
      <c r="D60" s="213" t="s">
        <v>228</v>
      </c>
      <c r="E60" s="68" t="s">
        <v>112</v>
      </c>
      <c r="F60" s="90" t="str">
        <f>IFERROR((入力!D107/入力!D108)*100,"")</f>
        <v/>
      </c>
      <c r="G60" s="76" t="s">
        <v>306</v>
      </c>
      <c r="H60" s="52"/>
      <c r="I60" s="55" t="s">
        <v>512</v>
      </c>
      <c r="J60" s="53">
        <v>2206</v>
      </c>
    </row>
    <row r="61" spans="1:10" x14ac:dyDescent="0.15">
      <c r="A61" s="335"/>
      <c r="B61" s="338"/>
      <c r="C61" s="331"/>
      <c r="D61" s="214" t="s">
        <v>288</v>
      </c>
      <c r="E61" s="69" t="s">
        <v>347</v>
      </c>
      <c r="F61" s="85" t="str">
        <f>IFERROR((入力!D109/入力!D110)*100,"")</f>
        <v/>
      </c>
      <c r="G61" s="77" t="s">
        <v>306</v>
      </c>
      <c r="H61" s="40"/>
      <c r="I61" s="41" t="s">
        <v>987</v>
      </c>
      <c r="J61" s="42">
        <v>2207</v>
      </c>
    </row>
    <row r="62" spans="1:10" s="16" customFormat="1" ht="30" x14ac:dyDescent="0.15">
      <c r="A62" s="335"/>
      <c r="B62" s="338"/>
      <c r="C62" s="331"/>
      <c r="D62" s="218" t="s">
        <v>373</v>
      </c>
      <c r="E62" s="73" t="s">
        <v>374</v>
      </c>
      <c r="F62" s="85" t="str">
        <f>IFERROR((((入力!D111+入力!D112)/2+入力!D113)/入力!D114)*100,"")</f>
        <v/>
      </c>
      <c r="G62" s="81" t="s">
        <v>306</v>
      </c>
      <c r="H62" s="40"/>
      <c r="I62" s="41" t="s">
        <v>689</v>
      </c>
      <c r="J62" s="45" t="s">
        <v>261</v>
      </c>
    </row>
    <row r="63" spans="1:10" x14ac:dyDescent="0.15">
      <c r="A63" s="335"/>
      <c r="B63" s="338"/>
      <c r="C63" s="331"/>
      <c r="D63" s="214" t="s">
        <v>289</v>
      </c>
      <c r="E63" s="69" t="s">
        <v>348</v>
      </c>
      <c r="F63" s="85" t="str">
        <f>IFERROR((入力!D115/入力!D116)*100,"")</f>
        <v/>
      </c>
      <c r="G63" s="77" t="s">
        <v>306</v>
      </c>
      <c r="H63" s="40"/>
      <c r="I63" s="41" t="s">
        <v>815</v>
      </c>
      <c r="J63" s="42">
        <v>2208</v>
      </c>
    </row>
    <row r="64" spans="1:10" x14ac:dyDescent="0.15">
      <c r="A64" s="335"/>
      <c r="B64" s="338"/>
      <c r="C64" s="331"/>
      <c r="D64" s="214" t="s">
        <v>290</v>
      </c>
      <c r="E64" s="69" t="s">
        <v>349</v>
      </c>
      <c r="F64" s="85" t="str">
        <f>IFERROR((入力!D117/入力!D118)*100,"")</f>
        <v/>
      </c>
      <c r="G64" s="77" t="s">
        <v>306</v>
      </c>
      <c r="H64" s="40"/>
      <c r="I64" s="41" t="s">
        <v>816</v>
      </c>
      <c r="J64" s="42">
        <v>2209</v>
      </c>
    </row>
    <row r="65" spans="1:10" x14ac:dyDescent="0.15">
      <c r="A65" s="335"/>
      <c r="B65" s="338"/>
      <c r="C65" s="331"/>
      <c r="D65" s="214" t="s">
        <v>291</v>
      </c>
      <c r="E65" s="69" t="s">
        <v>350</v>
      </c>
      <c r="F65" s="85" t="str">
        <f>IFERROR((入力!D119/入力!D120)*100,"")</f>
        <v/>
      </c>
      <c r="G65" s="77" t="s">
        <v>306</v>
      </c>
      <c r="H65" s="40"/>
      <c r="I65" s="41" t="s">
        <v>988</v>
      </c>
      <c r="J65" s="42">
        <v>2210</v>
      </c>
    </row>
    <row r="66" spans="1:10" s="16" customFormat="1" x14ac:dyDescent="0.15">
      <c r="A66" s="335"/>
      <c r="B66" s="338"/>
      <c r="C66" s="331"/>
      <c r="D66" s="218" t="s">
        <v>292</v>
      </c>
      <c r="E66" s="73" t="s">
        <v>351</v>
      </c>
      <c r="F66" s="85" t="str">
        <f>IFERROR((入力!D121/入力!D122)*100,"")</f>
        <v/>
      </c>
      <c r="G66" s="81" t="s">
        <v>306</v>
      </c>
      <c r="H66" s="40"/>
      <c r="I66" s="41" t="s">
        <v>522</v>
      </c>
      <c r="J66" s="45" t="s">
        <v>261</v>
      </c>
    </row>
    <row r="67" spans="1:10" s="16" customFormat="1" x14ac:dyDescent="0.15">
      <c r="A67" s="335"/>
      <c r="B67" s="338"/>
      <c r="C67" s="331"/>
      <c r="D67" s="218" t="s">
        <v>375</v>
      </c>
      <c r="E67" s="73" t="s">
        <v>376</v>
      </c>
      <c r="F67" s="85" t="str">
        <f>IFERROR((入力!D123/入力!D124)*100,"")</f>
        <v/>
      </c>
      <c r="G67" s="81" t="s">
        <v>306</v>
      </c>
      <c r="H67" s="40"/>
      <c r="I67" s="41" t="s">
        <v>523</v>
      </c>
      <c r="J67" s="45" t="s">
        <v>261</v>
      </c>
    </row>
    <row r="68" spans="1:10" s="16" customFormat="1" ht="30" x14ac:dyDescent="0.15">
      <c r="A68" s="335"/>
      <c r="B68" s="338"/>
      <c r="C68" s="331"/>
      <c r="D68" s="218" t="s">
        <v>377</v>
      </c>
      <c r="E68" s="73" t="s">
        <v>352</v>
      </c>
      <c r="F68" s="85" t="str">
        <f>IFERROR((入力!D125/入力!D126)*100,"")</f>
        <v/>
      </c>
      <c r="G68" s="81" t="s">
        <v>306</v>
      </c>
      <c r="H68" s="40"/>
      <c r="I68" s="41" t="s">
        <v>989</v>
      </c>
      <c r="J68" s="45" t="s">
        <v>261</v>
      </c>
    </row>
    <row r="69" spans="1:10" s="16" customFormat="1" ht="30" x14ac:dyDescent="0.15">
      <c r="A69" s="335"/>
      <c r="B69" s="338"/>
      <c r="C69" s="331"/>
      <c r="D69" s="218" t="s">
        <v>378</v>
      </c>
      <c r="E69" s="73" t="s">
        <v>379</v>
      </c>
      <c r="F69" s="85" t="str">
        <f>IFERROR((入力!D127/入力!D128)*100,"")</f>
        <v/>
      </c>
      <c r="G69" s="81" t="s">
        <v>306</v>
      </c>
      <c r="H69" s="40"/>
      <c r="I69" s="41" t="s">
        <v>990</v>
      </c>
      <c r="J69" s="45" t="s">
        <v>261</v>
      </c>
    </row>
    <row r="70" spans="1:10" x14ac:dyDescent="0.15">
      <c r="A70" s="335"/>
      <c r="B70" s="338"/>
      <c r="C70" s="331"/>
      <c r="D70" s="214" t="s">
        <v>229</v>
      </c>
      <c r="E70" s="69" t="s">
        <v>353</v>
      </c>
      <c r="F70" s="85" t="str">
        <f>IFERROR((入力!D129/入力!D130)*100,"")</f>
        <v/>
      </c>
      <c r="G70" s="77" t="s">
        <v>306</v>
      </c>
      <c r="H70" s="40"/>
      <c r="I70" s="41" t="s">
        <v>525</v>
      </c>
      <c r="J70" s="42">
        <v>2216</v>
      </c>
    </row>
    <row r="71" spans="1:10" ht="30" x14ac:dyDescent="0.15">
      <c r="A71" s="335"/>
      <c r="B71" s="338"/>
      <c r="C71" s="331"/>
      <c r="D71" s="214" t="s">
        <v>293</v>
      </c>
      <c r="E71" s="69" t="s">
        <v>113</v>
      </c>
      <c r="F71" s="85" t="str">
        <f>IFERROR(MIN(入力!D131/入力!D132,入力!D133/入力!D134),"")</f>
        <v/>
      </c>
      <c r="G71" s="77" t="s">
        <v>309</v>
      </c>
      <c r="H71" s="40"/>
      <c r="I71" s="41" t="s">
        <v>817</v>
      </c>
      <c r="J71" s="42">
        <v>2211</v>
      </c>
    </row>
    <row r="72" spans="1:10" x14ac:dyDescent="0.15">
      <c r="A72" s="335"/>
      <c r="B72" s="338"/>
      <c r="C72" s="331"/>
      <c r="D72" s="214" t="s">
        <v>294</v>
      </c>
      <c r="E72" s="69" t="s">
        <v>114</v>
      </c>
      <c r="F72" s="85" t="str">
        <f>IFERROR(入力!D135/入力!D136,"")</f>
        <v/>
      </c>
      <c r="G72" s="77" t="s">
        <v>309</v>
      </c>
      <c r="H72" s="40"/>
      <c r="I72" s="41" t="s">
        <v>531</v>
      </c>
      <c r="J72" s="42">
        <v>2212</v>
      </c>
    </row>
    <row r="73" spans="1:10" ht="18" x14ac:dyDescent="0.15">
      <c r="A73" s="335"/>
      <c r="B73" s="338"/>
      <c r="C73" s="331"/>
      <c r="D73" s="214" t="s">
        <v>295</v>
      </c>
      <c r="E73" s="69" t="s">
        <v>354</v>
      </c>
      <c r="F73" s="85" t="str">
        <f>IFERROR((入力!D137/入力!D138)*100,"")</f>
        <v/>
      </c>
      <c r="G73" s="77" t="s">
        <v>960</v>
      </c>
      <c r="H73" s="40"/>
      <c r="I73" s="41" t="s">
        <v>534</v>
      </c>
      <c r="J73" s="42">
        <v>2205</v>
      </c>
    </row>
    <row r="74" spans="1:10" x14ac:dyDescent="0.15">
      <c r="A74" s="335"/>
      <c r="B74" s="338"/>
      <c r="C74" s="331"/>
      <c r="D74" s="214" t="s">
        <v>296</v>
      </c>
      <c r="E74" s="69" t="s">
        <v>115</v>
      </c>
      <c r="F74" s="94" t="str">
        <f>IFERROR((入力!D139/入力!D140)*1000,"")</f>
        <v/>
      </c>
      <c r="G74" s="77" t="s">
        <v>535</v>
      </c>
      <c r="H74" s="40" t="s">
        <v>710</v>
      </c>
      <c r="I74" s="41" t="s">
        <v>818</v>
      </c>
      <c r="J74" s="42">
        <v>2213</v>
      </c>
    </row>
    <row r="75" spans="1:10" ht="18" x14ac:dyDescent="0.15">
      <c r="A75" s="336"/>
      <c r="B75" s="340"/>
      <c r="C75" s="333"/>
      <c r="D75" s="216" t="s">
        <v>297</v>
      </c>
      <c r="E75" s="71" t="s">
        <v>116</v>
      </c>
      <c r="F75" s="95" t="str">
        <f>IFERROR((入力!D141/入力!D142)*1000,"")</f>
        <v/>
      </c>
      <c r="G75" s="79" t="s">
        <v>959</v>
      </c>
      <c r="H75" s="47" t="s">
        <v>710</v>
      </c>
      <c r="I75" s="56" t="s">
        <v>991</v>
      </c>
      <c r="J75" s="48">
        <v>2215</v>
      </c>
    </row>
    <row r="76" spans="1:10" x14ac:dyDescent="0.15">
      <c r="A76" s="334" t="s">
        <v>714</v>
      </c>
      <c r="B76" s="337" t="s">
        <v>720</v>
      </c>
      <c r="C76" s="330" t="s">
        <v>728</v>
      </c>
      <c r="D76" s="213" t="s">
        <v>298</v>
      </c>
      <c r="E76" s="68" t="s">
        <v>117</v>
      </c>
      <c r="F76" s="90" t="str">
        <f>IFERROR(((入力!D143-入力!D144)/(入力!D145-入力!D146))*100,"")</f>
        <v/>
      </c>
      <c r="G76" s="76" t="s">
        <v>306</v>
      </c>
      <c r="H76" s="52"/>
      <c r="I76" s="55" t="s">
        <v>819</v>
      </c>
      <c r="J76" s="53">
        <v>3001</v>
      </c>
    </row>
    <row r="77" spans="1:10" x14ac:dyDescent="0.15">
      <c r="A77" s="335"/>
      <c r="B77" s="338"/>
      <c r="C77" s="331"/>
      <c r="D77" s="214" t="s">
        <v>191</v>
      </c>
      <c r="E77" s="69" t="s">
        <v>118</v>
      </c>
      <c r="F77" s="85" t="str">
        <f>IFERROR(((入力!D147+入力!D148)/(入力!D149+入力!D150))*100,"")</f>
        <v/>
      </c>
      <c r="G77" s="77" t="s">
        <v>306</v>
      </c>
      <c r="H77" s="40"/>
      <c r="I77" s="41" t="s">
        <v>992</v>
      </c>
      <c r="J77" s="42">
        <v>3002</v>
      </c>
    </row>
    <row r="78" spans="1:10" x14ac:dyDescent="0.15">
      <c r="A78" s="335"/>
      <c r="B78" s="338"/>
      <c r="C78" s="331"/>
      <c r="D78" s="214" t="s">
        <v>192</v>
      </c>
      <c r="E78" s="69" t="s">
        <v>119</v>
      </c>
      <c r="F78" s="85" t="str">
        <f>IFERROR((入力!D151/入力!D152)*100,"")</f>
        <v/>
      </c>
      <c r="G78" s="77" t="s">
        <v>306</v>
      </c>
      <c r="H78" s="40"/>
      <c r="I78" s="41" t="s">
        <v>143</v>
      </c>
      <c r="J78" s="42">
        <v>3003</v>
      </c>
    </row>
    <row r="79" spans="1:10" x14ac:dyDescent="0.15">
      <c r="A79" s="335"/>
      <c r="B79" s="338"/>
      <c r="C79" s="331"/>
      <c r="D79" s="214" t="s">
        <v>193</v>
      </c>
      <c r="E79" s="69" t="s">
        <v>120</v>
      </c>
      <c r="F79" s="85" t="str">
        <f>IFERROR((入力!D153/(入力!D154-入力!D155))*100,"")</f>
        <v/>
      </c>
      <c r="G79" s="77" t="s">
        <v>306</v>
      </c>
      <c r="H79" s="40"/>
      <c r="I79" s="41" t="s">
        <v>993</v>
      </c>
      <c r="J79" s="42">
        <v>3004</v>
      </c>
    </row>
    <row r="80" spans="1:10" x14ac:dyDescent="0.15">
      <c r="A80" s="335"/>
      <c r="B80" s="338"/>
      <c r="C80" s="331"/>
      <c r="D80" s="214" t="s">
        <v>194</v>
      </c>
      <c r="E80" s="69" t="s">
        <v>368</v>
      </c>
      <c r="F80" s="85" t="str">
        <f>IFERROR((入力!D156/入力!D157)*100,"")</f>
        <v/>
      </c>
      <c r="G80" s="77" t="s">
        <v>306</v>
      </c>
      <c r="H80" s="40"/>
      <c r="I80" s="41" t="s">
        <v>144</v>
      </c>
      <c r="J80" s="42">
        <v>3005</v>
      </c>
    </row>
    <row r="81" spans="1:10" x14ac:dyDescent="0.15">
      <c r="A81" s="335"/>
      <c r="B81" s="338"/>
      <c r="C81" s="331"/>
      <c r="D81" s="214" t="s">
        <v>195</v>
      </c>
      <c r="E81" s="69" t="s">
        <v>820</v>
      </c>
      <c r="F81" s="85" t="str">
        <f>IFERROR((入力!D158/入力!D159)*100,"")</f>
        <v/>
      </c>
      <c r="G81" s="77" t="s">
        <v>306</v>
      </c>
      <c r="H81" s="40"/>
      <c r="I81" s="41" t="s">
        <v>821</v>
      </c>
      <c r="J81" s="42">
        <v>3006</v>
      </c>
    </row>
    <row r="82" spans="1:10" x14ac:dyDescent="0.15">
      <c r="A82" s="335"/>
      <c r="B82" s="338"/>
      <c r="C82" s="331"/>
      <c r="D82" s="214" t="s">
        <v>196</v>
      </c>
      <c r="E82" s="69" t="s">
        <v>121</v>
      </c>
      <c r="F82" s="96" t="str">
        <f>IFERROR((入力!D160/入力!D161/1000),"")</f>
        <v/>
      </c>
      <c r="G82" s="77" t="s">
        <v>317</v>
      </c>
      <c r="H82" s="40"/>
      <c r="I82" s="41" t="s">
        <v>822</v>
      </c>
      <c r="J82" s="42">
        <v>3007</v>
      </c>
    </row>
    <row r="83" spans="1:10" x14ac:dyDescent="0.15">
      <c r="A83" s="335"/>
      <c r="B83" s="338"/>
      <c r="C83" s="331"/>
      <c r="D83" s="214" t="s">
        <v>197</v>
      </c>
      <c r="E83" s="69" t="s">
        <v>122</v>
      </c>
      <c r="F83" s="85" t="str">
        <f>IFERROR((入力!D162/入力!D163)*100,"")</f>
        <v/>
      </c>
      <c r="G83" s="77" t="s">
        <v>306</v>
      </c>
      <c r="H83" s="40"/>
      <c r="I83" s="41" t="s">
        <v>145</v>
      </c>
      <c r="J83" s="42">
        <v>3008</v>
      </c>
    </row>
    <row r="84" spans="1:10" x14ac:dyDescent="0.15">
      <c r="A84" s="335"/>
      <c r="B84" s="338"/>
      <c r="C84" s="331"/>
      <c r="D84" s="214" t="s">
        <v>198</v>
      </c>
      <c r="E84" s="69" t="s">
        <v>123</v>
      </c>
      <c r="F84" s="85" t="str">
        <f>IFERROR((入力!D164/入力!D165)*100,"")</f>
        <v/>
      </c>
      <c r="G84" s="77" t="s">
        <v>306</v>
      </c>
      <c r="H84" s="40"/>
      <c r="I84" s="41" t="s">
        <v>146</v>
      </c>
      <c r="J84" s="42">
        <v>3009</v>
      </c>
    </row>
    <row r="85" spans="1:10" x14ac:dyDescent="0.15">
      <c r="A85" s="335"/>
      <c r="B85" s="338"/>
      <c r="C85" s="331"/>
      <c r="D85" s="214" t="s">
        <v>199</v>
      </c>
      <c r="E85" s="69" t="s">
        <v>124</v>
      </c>
      <c r="F85" s="85" t="str">
        <f>IFERROR((入力!D166/入力!D167)*100,"")</f>
        <v/>
      </c>
      <c r="G85" s="77" t="s">
        <v>306</v>
      </c>
      <c r="H85" s="40"/>
      <c r="I85" s="41" t="s">
        <v>4</v>
      </c>
      <c r="J85" s="42">
        <v>3010</v>
      </c>
    </row>
    <row r="86" spans="1:10" ht="33" x14ac:dyDescent="0.15">
      <c r="A86" s="335"/>
      <c r="B86" s="338"/>
      <c r="C86" s="331"/>
      <c r="D86" s="214" t="s">
        <v>200</v>
      </c>
      <c r="E86" s="69" t="s">
        <v>355</v>
      </c>
      <c r="F86" s="85" t="str">
        <f>IFERROR((入力!D168/入力!D169)*100,"")</f>
        <v/>
      </c>
      <c r="G86" s="77" t="s">
        <v>306</v>
      </c>
      <c r="H86" s="40"/>
      <c r="I86" s="41" t="s">
        <v>547</v>
      </c>
      <c r="J86" s="42">
        <v>3011</v>
      </c>
    </row>
    <row r="87" spans="1:10" x14ac:dyDescent="0.15">
      <c r="A87" s="335"/>
      <c r="B87" s="338"/>
      <c r="C87" s="331"/>
      <c r="D87" s="214" t="s">
        <v>201</v>
      </c>
      <c r="E87" s="69" t="s">
        <v>125</v>
      </c>
      <c r="F87" s="85" t="str">
        <f>IFERROR((入力!D170/入力!D171)*100,"")</f>
        <v/>
      </c>
      <c r="G87" s="77" t="s">
        <v>306</v>
      </c>
      <c r="H87" s="40"/>
      <c r="I87" s="41" t="s">
        <v>147</v>
      </c>
      <c r="J87" s="42">
        <v>3012</v>
      </c>
    </row>
    <row r="88" spans="1:10" x14ac:dyDescent="0.15">
      <c r="A88" s="335"/>
      <c r="B88" s="338"/>
      <c r="C88" s="331"/>
      <c r="D88" s="214" t="s">
        <v>202</v>
      </c>
      <c r="E88" s="69" t="s">
        <v>356</v>
      </c>
      <c r="F88" s="85" t="str">
        <f>IFERROR((入力!D172/入力!D173)*100,"")</f>
        <v/>
      </c>
      <c r="G88" s="77" t="s">
        <v>306</v>
      </c>
      <c r="H88" s="40"/>
      <c r="I88" s="41" t="s">
        <v>148</v>
      </c>
      <c r="J88" s="42">
        <v>3013</v>
      </c>
    </row>
    <row r="89" spans="1:10" ht="18" x14ac:dyDescent="0.15">
      <c r="A89" s="335"/>
      <c r="B89" s="338"/>
      <c r="C89" s="331"/>
      <c r="D89" s="214" t="s">
        <v>203</v>
      </c>
      <c r="E89" s="69" t="s">
        <v>126</v>
      </c>
      <c r="F89" s="85" t="str">
        <f>IFERROR(入力!D174/入力!D175,"")</f>
        <v/>
      </c>
      <c r="G89" s="77" t="s">
        <v>958</v>
      </c>
      <c r="H89" s="40"/>
      <c r="I89" s="41" t="s">
        <v>994</v>
      </c>
      <c r="J89" s="42">
        <v>3014</v>
      </c>
    </row>
    <row r="90" spans="1:10" ht="30" x14ac:dyDescent="0.15">
      <c r="A90" s="335"/>
      <c r="B90" s="338"/>
      <c r="C90" s="331"/>
      <c r="D90" s="214" t="s">
        <v>204</v>
      </c>
      <c r="E90" s="69" t="s">
        <v>127</v>
      </c>
      <c r="F90" s="85" t="str">
        <f>IFERROR((入力!D176-(入力!D177+入力!D178+入力!D179+入力!D180))/入力!D181,"")</f>
        <v/>
      </c>
      <c r="G90" s="77" t="s">
        <v>958</v>
      </c>
      <c r="H90" s="40"/>
      <c r="I90" s="41" t="s">
        <v>554</v>
      </c>
      <c r="J90" s="42">
        <v>3015</v>
      </c>
    </row>
    <row r="91" spans="1:10" ht="18" x14ac:dyDescent="0.15">
      <c r="A91" s="335"/>
      <c r="B91" s="338"/>
      <c r="C91" s="331"/>
      <c r="D91" s="214" t="s">
        <v>205</v>
      </c>
      <c r="E91" s="69" t="s">
        <v>968</v>
      </c>
      <c r="F91" s="96" t="str">
        <f>IF(入力!D182="","",入力!D182)</f>
        <v/>
      </c>
      <c r="G91" s="77" t="s">
        <v>318</v>
      </c>
      <c r="H91" s="40"/>
      <c r="I91" s="41" t="s">
        <v>995</v>
      </c>
      <c r="J91" s="42">
        <v>3016</v>
      </c>
    </row>
    <row r="92" spans="1:10" ht="18" x14ac:dyDescent="0.15">
      <c r="A92" s="335"/>
      <c r="B92" s="338"/>
      <c r="C92" s="331"/>
      <c r="D92" s="214" t="s">
        <v>206</v>
      </c>
      <c r="E92" s="69" t="s">
        <v>969</v>
      </c>
      <c r="F92" s="96" t="str">
        <f>IF(入力!D183="","",入力!D183)</f>
        <v/>
      </c>
      <c r="G92" s="77" t="s">
        <v>318</v>
      </c>
      <c r="H92" s="40"/>
      <c r="I92" s="41" t="s">
        <v>996</v>
      </c>
      <c r="J92" s="42">
        <v>3017</v>
      </c>
    </row>
    <row r="93" spans="1:10" x14ac:dyDescent="0.15">
      <c r="A93" s="335"/>
      <c r="B93" s="338"/>
      <c r="C93" s="331"/>
      <c r="D93" s="214" t="s">
        <v>207</v>
      </c>
      <c r="E93" s="69" t="s">
        <v>131</v>
      </c>
      <c r="F93" s="85" t="str">
        <f>IFERROR((入力!D184/入力!D185)*100,"")</f>
        <v/>
      </c>
      <c r="G93" s="77" t="s">
        <v>306</v>
      </c>
      <c r="H93" s="40"/>
      <c r="I93" s="41" t="s">
        <v>150</v>
      </c>
      <c r="J93" s="42">
        <v>3022</v>
      </c>
    </row>
    <row r="94" spans="1:10" x14ac:dyDescent="0.15">
      <c r="A94" s="335"/>
      <c r="B94" s="338"/>
      <c r="C94" s="331"/>
      <c r="D94" s="214" t="s">
        <v>208</v>
      </c>
      <c r="E94" s="69" t="s">
        <v>132</v>
      </c>
      <c r="F94" s="85" t="str">
        <f>IFERROR(((入力!D186+入力!D187+入力!D188+入力!D189)/入力!D190)*100,"")</f>
        <v/>
      </c>
      <c r="G94" s="77" t="s">
        <v>306</v>
      </c>
      <c r="H94" s="40"/>
      <c r="I94" s="41" t="s">
        <v>1138</v>
      </c>
      <c r="J94" s="42">
        <v>3023</v>
      </c>
    </row>
    <row r="95" spans="1:10" x14ac:dyDescent="0.15">
      <c r="A95" s="335"/>
      <c r="B95" s="338"/>
      <c r="C95" s="331"/>
      <c r="D95" s="214" t="s">
        <v>209</v>
      </c>
      <c r="E95" s="69" t="s">
        <v>133</v>
      </c>
      <c r="F95" s="85" t="str">
        <f>IFERROR((入力!D191/(入力!D192+入力!D193+入力!D194+入力!D195))*100,"")</f>
        <v/>
      </c>
      <c r="G95" s="77" t="s">
        <v>306</v>
      </c>
      <c r="H95" s="40"/>
      <c r="I95" s="41" t="s">
        <v>1139</v>
      </c>
      <c r="J95" s="42">
        <v>3024</v>
      </c>
    </row>
    <row r="96" spans="1:10" ht="30" x14ac:dyDescent="0.15">
      <c r="A96" s="335"/>
      <c r="B96" s="338"/>
      <c r="C96" s="331"/>
      <c r="D96" s="214" t="s">
        <v>210</v>
      </c>
      <c r="E96" s="69" t="s">
        <v>134</v>
      </c>
      <c r="F96" s="85" t="str">
        <f>IFERROR((入力!D196/(入力!D197-入力!D198))*100,"")</f>
        <v/>
      </c>
      <c r="G96" s="77" t="s">
        <v>306</v>
      </c>
      <c r="H96" s="40"/>
      <c r="I96" s="41" t="s">
        <v>1116</v>
      </c>
      <c r="J96" s="42">
        <v>3025</v>
      </c>
    </row>
    <row r="97" spans="1:10" x14ac:dyDescent="0.15">
      <c r="A97" s="335"/>
      <c r="B97" s="338"/>
      <c r="C97" s="331"/>
      <c r="D97" s="214" t="s">
        <v>211</v>
      </c>
      <c r="E97" s="69" t="s">
        <v>704</v>
      </c>
      <c r="F97" s="91" t="str">
        <f>IFERROR((入力!D199-入力!D200)/((入力!D201+入力!D202)/2),"")</f>
        <v/>
      </c>
      <c r="G97" s="77" t="s">
        <v>319</v>
      </c>
      <c r="H97" s="40"/>
      <c r="I97" s="41" t="s">
        <v>997</v>
      </c>
      <c r="J97" s="42">
        <v>3026</v>
      </c>
    </row>
    <row r="98" spans="1:10" ht="18" x14ac:dyDescent="0.15">
      <c r="A98" s="335"/>
      <c r="B98" s="338"/>
      <c r="C98" s="331"/>
      <c r="D98" s="214" t="s">
        <v>212</v>
      </c>
      <c r="E98" s="69" t="s">
        <v>135</v>
      </c>
      <c r="F98" s="85" t="str">
        <f>IFERROR(入力!D203/入力!D204*10000,"")</f>
        <v/>
      </c>
      <c r="G98" s="77" t="s">
        <v>957</v>
      </c>
      <c r="H98" s="40"/>
      <c r="I98" s="41" t="s">
        <v>825</v>
      </c>
      <c r="J98" s="42">
        <v>3027</v>
      </c>
    </row>
    <row r="99" spans="1:10" ht="18" x14ac:dyDescent="0.15">
      <c r="A99" s="335"/>
      <c r="B99" s="338"/>
      <c r="C99" s="331"/>
      <c r="D99" s="214" t="s">
        <v>299</v>
      </c>
      <c r="E99" s="69" t="s">
        <v>357</v>
      </c>
      <c r="F99" s="96" t="str">
        <f>IFERROR(ROUND(入力!D205/入力!D206,-3),"")</f>
        <v/>
      </c>
      <c r="G99" s="77" t="s">
        <v>956</v>
      </c>
      <c r="H99" s="40" t="s">
        <v>711</v>
      </c>
      <c r="I99" s="41" t="s">
        <v>570</v>
      </c>
      <c r="J99" s="42">
        <v>3109</v>
      </c>
    </row>
    <row r="100" spans="1:10" x14ac:dyDescent="0.15">
      <c r="A100" s="335"/>
      <c r="B100" s="338"/>
      <c r="C100" s="331"/>
      <c r="D100" s="214" t="s">
        <v>230</v>
      </c>
      <c r="E100" s="69" t="s">
        <v>173</v>
      </c>
      <c r="F100" s="91" t="str">
        <f>IFERROR((入力!D207/入力!D208)*1000,"")</f>
        <v/>
      </c>
      <c r="G100" s="77" t="s">
        <v>601</v>
      </c>
      <c r="H100" s="40"/>
      <c r="I100" s="41" t="s">
        <v>998</v>
      </c>
      <c r="J100" s="42">
        <v>5005</v>
      </c>
    </row>
    <row r="101" spans="1:10" x14ac:dyDescent="0.15">
      <c r="A101" s="335"/>
      <c r="B101" s="338"/>
      <c r="C101" s="331"/>
      <c r="D101" s="214" t="s">
        <v>231</v>
      </c>
      <c r="E101" s="69" t="s">
        <v>358</v>
      </c>
      <c r="F101" s="85" t="str">
        <f>IFERROR((入力!D209/入力!D210)*100,"")</f>
        <v/>
      </c>
      <c r="G101" s="77" t="s">
        <v>306</v>
      </c>
      <c r="H101" s="40"/>
      <c r="I101" s="41" t="s">
        <v>826</v>
      </c>
      <c r="J101" s="42">
        <v>5006</v>
      </c>
    </row>
    <row r="102" spans="1:10" x14ac:dyDescent="0.15">
      <c r="A102" s="335"/>
      <c r="B102" s="340"/>
      <c r="C102" s="332"/>
      <c r="D102" s="215" t="s">
        <v>232</v>
      </c>
      <c r="E102" s="70" t="s">
        <v>174</v>
      </c>
      <c r="F102" s="93" t="str">
        <f>IFERROR((入力!D211/入力!D212)*1000,"")</f>
        <v/>
      </c>
      <c r="G102" s="78" t="s">
        <v>601</v>
      </c>
      <c r="H102" s="50"/>
      <c r="I102" s="54" t="s">
        <v>999</v>
      </c>
      <c r="J102" s="51">
        <v>5007</v>
      </c>
    </row>
    <row r="103" spans="1:10" x14ac:dyDescent="0.15">
      <c r="A103" s="335"/>
      <c r="B103" s="327" t="s">
        <v>721</v>
      </c>
      <c r="C103" s="330" t="s">
        <v>729</v>
      </c>
      <c r="D103" s="213" t="s">
        <v>300</v>
      </c>
      <c r="E103" s="68" t="s">
        <v>359</v>
      </c>
      <c r="F103" s="84" t="str">
        <f>IFERROR(入力!D213/入力!D214,"")</f>
        <v/>
      </c>
      <c r="G103" s="76" t="s">
        <v>320</v>
      </c>
      <c r="H103" s="52"/>
      <c r="I103" s="55" t="s">
        <v>1000</v>
      </c>
      <c r="J103" s="53">
        <v>3101</v>
      </c>
    </row>
    <row r="104" spans="1:10" x14ac:dyDescent="0.15">
      <c r="A104" s="335"/>
      <c r="B104" s="328"/>
      <c r="C104" s="331"/>
      <c r="D104" s="214" t="s">
        <v>233</v>
      </c>
      <c r="E104" s="69" t="s">
        <v>162</v>
      </c>
      <c r="F104" s="85" t="str">
        <f>IFERROR(入力!D215/入力!D216,"")</f>
        <v/>
      </c>
      <c r="G104" s="77" t="s">
        <v>321</v>
      </c>
      <c r="H104" s="40"/>
      <c r="I104" s="41" t="s">
        <v>827</v>
      </c>
      <c r="J104" s="42">
        <v>3103</v>
      </c>
    </row>
    <row r="105" spans="1:10" x14ac:dyDescent="0.15">
      <c r="A105" s="335"/>
      <c r="B105" s="328"/>
      <c r="C105" s="331"/>
      <c r="D105" s="214" t="s">
        <v>234</v>
      </c>
      <c r="E105" s="69" t="s">
        <v>163</v>
      </c>
      <c r="F105" s="85" t="str">
        <f>IFERROR(入力!D217/入力!D218,"")</f>
        <v/>
      </c>
      <c r="G105" s="77" t="s">
        <v>321</v>
      </c>
      <c r="H105" s="40"/>
      <c r="I105" s="41" t="s">
        <v>828</v>
      </c>
      <c r="J105" s="42">
        <v>3104</v>
      </c>
    </row>
    <row r="106" spans="1:10" x14ac:dyDescent="0.15">
      <c r="A106" s="335"/>
      <c r="B106" s="328"/>
      <c r="C106" s="331"/>
      <c r="D106" s="214" t="s">
        <v>301</v>
      </c>
      <c r="E106" s="69" t="s">
        <v>164</v>
      </c>
      <c r="F106" s="85" t="str">
        <f>IFERROR((入力!D219/入力!D220)*100,"")</f>
        <v/>
      </c>
      <c r="G106" s="77" t="s">
        <v>306</v>
      </c>
      <c r="H106" s="40"/>
      <c r="I106" s="41" t="s">
        <v>829</v>
      </c>
      <c r="J106" s="42">
        <v>3105</v>
      </c>
    </row>
    <row r="107" spans="1:10" x14ac:dyDescent="0.15">
      <c r="A107" s="335"/>
      <c r="B107" s="328"/>
      <c r="C107" s="331"/>
      <c r="D107" s="214" t="s">
        <v>302</v>
      </c>
      <c r="E107" s="69" t="s">
        <v>360</v>
      </c>
      <c r="F107" s="85" t="str">
        <f>IFERROR(入力!D221/入力!D222,"")</f>
        <v/>
      </c>
      <c r="G107" s="77" t="s">
        <v>322</v>
      </c>
      <c r="H107" s="40"/>
      <c r="I107" s="41" t="s">
        <v>579</v>
      </c>
      <c r="J107" s="42">
        <v>3106</v>
      </c>
    </row>
    <row r="108" spans="1:10" x14ac:dyDescent="0.15">
      <c r="A108" s="335"/>
      <c r="B108" s="328"/>
      <c r="C108" s="331"/>
      <c r="D108" s="214" t="s">
        <v>235</v>
      </c>
      <c r="E108" s="69" t="s">
        <v>361</v>
      </c>
      <c r="F108" s="96" t="str">
        <f>IF(入力!D225="","",入力!D225)</f>
        <v/>
      </c>
      <c r="G108" s="77" t="s">
        <v>323</v>
      </c>
      <c r="H108" s="40"/>
      <c r="I108" s="41" t="s">
        <v>830</v>
      </c>
      <c r="J108" s="42">
        <v>6001</v>
      </c>
    </row>
    <row r="109" spans="1:10" x14ac:dyDescent="0.15">
      <c r="A109" s="335"/>
      <c r="B109" s="328"/>
      <c r="C109" s="333"/>
      <c r="D109" s="216" t="s">
        <v>236</v>
      </c>
      <c r="E109" s="71" t="s">
        <v>362</v>
      </c>
      <c r="F109" s="97" t="str">
        <f>IF(入力!D228="","",入力!D228)</f>
        <v/>
      </c>
      <c r="G109" s="79" t="s">
        <v>323</v>
      </c>
      <c r="H109" s="47"/>
      <c r="I109" s="56" t="s">
        <v>1001</v>
      </c>
      <c r="J109" s="48">
        <v>6101</v>
      </c>
    </row>
    <row r="110" spans="1:10" x14ac:dyDescent="0.15">
      <c r="A110" s="335"/>
      <c r="B110" s="328"/>
      <c r="C110" s="330" t="s">
        <v>730</v>
      </c>
      <c r="D110" s="213" t="s">
        <v>237</v>
      </c>
      <c r="E110" s="68" t="s">
        <v>175</v>
      </c>
      <c r="F110" s="90" t="str">
        <f>IFERROR((入力!D229/入力!D230)*100,"")</f>
        <v/>
      </c>
      <c r="G110" s="76" t="s">
        <v>306</v>
      </c>
      <c r="H110" s="52"/>
      <c r="I110" s="55" t="s">
        <v>590</v>
      </c>
      <c r="J110" s="53">
        <v>5008</v>
      </c>
    </row>
    <row r="111" spans="1:10" x14ac:dyDescent="0.15">
      <c r="A111" s="335"/>
      <c r="B111" s="329"/>
      <c r="C111" s="333"/>
      <c r="D111" s="216" t="s">
        <v>303</v>
      </c>
      <c r="E111" s="71" t="s">
        <v>176</v>
      </c>
      <c r="F111" s="88" t="str">
        <f>IFERROR((入力!D231/入力!D232)*100,"")</f>
        <v/>
      </c>
      <c r="G111" s="79" t="s">
        <v>306</v>
      </c>
      <c r="H111" s="47"/>
      <c r="I111" s="56" t="s">
        <v>594</v>
      </c>
      <c r="J111" s="48">
        <v>5009</v>
      </c>
    </row>
    <row r="112" spans="1:10" x14ac:dyDescent="0.15">
      <c r="A112" s="335"/>
      <c r="B112" s="327" t="s">
        <v>722</v>
      </c>
      <c r="C112" s="330" t="s">
        <v>731</v>
      </c>
      <c r="D112" s="213" t="s">
        <v>238</v>
      </c>
      <c r="E112" s="68" t="s">
        <v>363</v>
      </c>
      <c r="F112" s="90" t="str">
        <f>IFERROR(入力!D233/入力!D234,"")</f>
        <v/>
      </c>
      <c r="G112" s="76" t="s">
        <v>324</v>
      </c>
      <c r="H112" s="52"/>
      <c r="I112" s="55" t="s">
        <v>1002</v>
      </c>
      <c r="J112" s="53">
        <v>3201</v>
      </c>
    </row>
    <row r="113" spans="1:10" s="16" customFormat="1" x14ac:dyDescent="0.15">
      <c r="A113" s="335"/>
      <c r="B113" s="328"/>
      <c r="C113" s="331"/>
      <c r="D113" s="218" t="s">
        <v>239</v>
      </c>
      <c r="E113" s="73" t="s">
        <v>364</v>
      </c>
      <c r="F113" s="96" t="str">
        <f>IF(入力!D235="","",入力!D235)</f>
        <v/>
      </c>
      <c r="G113" s="81" t="s">
        <v>319</v>
      </c>
      <c r="H113" s="44"/>
      <c r="I113" s="46" t="s">
        <v>596</v>
      </c>
      <c r="J113" s="45" t="s">
        <v>261</v>
      </c>
    </row>
    <row r="114" spans="1:10" x14ac:dyDescent="0.15">
      <c r="A114" s="335"/>
      <c r="B114" s="328"/>
      <c r="C114" s="333"/>
      <c r="D114" s="216" t="s">
        <v>240</v>
      </c>
      <c r="E114" s="71" t="s">
        <v>168</v>
      </c>
      <c r="F114" s="88" t="str">
        <f>IFERROR((入力!D236/入力!D237)*1000,"")</f>
        <v/>
      </c>
      <c r="G114" s="79" t="s">
        <v>599</v>
      </c>
      <c r="H114" s="47" t="s">
        <v>710</v>
      </c>
      <c r="I114" s="56" t="s">
        <v>598</v>
      </c>
      <c r="J114" s="48">
        <v>3204</v>
      </c>
    </row>
    <row r="115" spans="1:10" x14ac:dyDescent="0.15">
      <c r="A115" s="335"/>
      <c r="B115" s="328"/>
      <c r="C115" s="330" t="s">
        <v>732</v>
      </c>
      <c r="D115" s="213" t="s">
        <v>241</v>
      </c>
      <c r="E115" s="68" t="s">
        <v>166</v>
      </c>
      <c r="F115" s="98" t="str">
        <f>IFERROR((入力!D238/入力!D239)*1000,"")</f>
        <v/>
      </c>
      <c r="G115" s="76" t="s">
        <v>600</v>
      </c>
      <c r="H115" s="52" t="s">
        <v>710</v>
      </c>
      <c r="I115" s="55" t="s">
        <v>1003</v>
      </c>
      <c r="J115" s="53">
        <v>3202</v>
      </c>
    </row>
    <row r="116" spans="1:10" x14ac:dyDescent="0.15">
      <c r="A116" s="335"/>
      <c r="B116" s="328"/>
      <c r="C116" s="331"/>
      <c r="D116" s="214" t="s">
        <v>242</v>
      </c>
      <c r="E116" s="69" t="s">
        <v>167</v>
      </c>
      <c r="F116" s="91" t="str">
        <f>IFERROR((入力!D240/入力!D241)*1000,"")</f>
        <v/>
      </c>
      <c r="G116" s="77" t="s">
        <v>600</v>
      </c>
      <c r="H116" s="40"/>
      <c r="I116" s="41" t="s">
        <v>602</v>
      </c>
      <c r="J116" s="42">
        <v>3203</v>
      </c>
    </row>
    <row r="117" spans="1:10" x14ac:dyDescent="0.15">
      <c r="A117" s="335"/>
      <c r="B117" s="328"/>
      <c r="C117" s="331"/>
      <c r="D117" s="214" t="s">
        <v>243</v>
      </c>
      <c r="E117" s="69" t="s">
        <v>165</v>
      </c>
      <c r="F117" s="85" t="str">
        <f>IFERROR((入力!D242/入力!D243)*100,"")</f>
        <v/>
      </c>
      <c r="G117" s="77" t="s">
        <v>306</v>
      </c>
      <c r="H117" s="40"/>
      <c r="I117" s="41" t="s">
        <v>603</v>
      </c>
      <c r="J117" s="42">
        <v>3112</v>
      </c>
    </row>
    <row r="118" spans="1:10" x14ac:dyDescent="0.15">
      <c r="A118" s="335"/>
      <c r="B118" s="328"/>
      <c r="C118" s="331"/>
      <c r="D118" s="214" t="s">
        <v>244</v>
      </c>
      <c r="E118" s="69" t="s">
        <v>365</v>
      </c>
      <c r="F118" s="91" t="str">
        <f>IFERROR((入力!D244/入力!D245)*1000,"")</f>
        <v/>
      </c>
      <c r="G118" s="77" t="s">
        <v>601</v>
      </c>
      <c r="H118" s="40"/>
      <c r="I118" s="41" t="s">
        <v>605</v>
      </c>
      <c r="J118" s="42">
        <v>3205</v>
      </c>
    </row>
    <row r="119" spans="1:10" x14ac:dyDescent="0.15">
      <c r="A119" s="335"/>
      <c r="B119" s="328"/>
      <c r="C119" s="331"/>
      <c r="D119" s="214" t="s">
        <v>245</v>
      </c>
      <c r="E119" s="69" t="s">
        <v>366</v>
      </c>
      <c r="F119" s="91" t="str">
        <f>IFERROR((入力!D246/入力!D247)*1000,"")</f>
        <v/>
      </c>
      <c r="G119" s="77" t="s">
        <v>601</v>
      </c>
      <c r="H119" s="40"/>
      <c r="I119" s="41" t="s">
        <v>831</v>
      </c>
      <c r="J119" s="42">
        <v>3206</v>
      </c>
    </row>
    <row r="120" spans="1:10" x14ac:dyDescent="0.15">
      <c r="A120" s="336"/>
      <c r="B120" s="329"/>
      <c r="C120" s="333"/>
      <c r="D120" s="216" t="s">
        <v>246</v>
      </c>
      <c r="E120" s="71" t="s">
        <v>367</v>
      </c>
      <c r="F120" s="99" t="str">
        <f>IFERROR((入力!D248/入力!D249)*1000,"")</f>
        <v/>
      </c>
      <c r="G120" s="79" t="s">
        <v>601</v>
      </c>
      <c r="H120" s="47"/>
      <c r="I120" s="56" t="s">
        <v>609</v>
      </c>
      <c r="J120" s="48">
        <v>3207</v>
      </c>
    </row>
    <row r="121" spans="1:10" x14ac:dyDescent="0.15">
      <c r="A121" s="334" t="s">
        <v>1042</v>
      </c>
      <c r="B121" s="337"/>
      <c r="C121" s="330"/>
      <c r="D121" s="213" t="s">
        <v>1010</v>
      </c>
      <c r="E121" s="68" t="s">
        <v>1011</v>
      </c>
      <c r="F121" s="222" t="str">
        <f>IF(入力!D250="","",入力!D250)</f>
        <v/>
      </c>
      <c r="G121" s="76" t="s">
        <v>1046</v>
      </c>
      <c r="H121" s="341" t="s">
        <v>1080</v>
      </c>
      <c r="I121" s="55" t="s">
        <v>1028</v>
      </c>
      <c r="J121" s="53" t="s">
        <v>1045</v>
      </c>
    </row>
    <row r="122" spans="1:10" x14ac:dyDescent="0.15">
      <c r="A122" s="336"/>
      <c r="B122" s="340"/>
      <c r="C122" s="333"/>
      <c r="D122" s="216" t="s">
        <v>1020</v>
      </c>
      <c r="E122" s="71" t="s">
        <v>1012</v>
      </c>
      <c r="F122" s="223" t="str">
        <f>IF(入力!D251="","",入力!D251)</f>
        <v/>
      </c>
      <c r="G122" s="79" t="s">
        <v>1046</v>
      </c>
      <c r="H122" s="342"/>
      <c r="I122" s="56" t="s">
        <v>1012</v>
      </c>
      <c r="J122" s="48" t="s">
        <v>261</v>
      </c>
    </row>
    <row r="123" spans="1:10" x14ac:dyDescent="0.15">
      <c r="A123" s="334" t="s">
        <v>1043</v>
      </c>
      <c r="B123" s="337"/>
      <c r="C123" s="330"/>
      <c r="D123" s="213" t="s">
        <v>1021</v>
      </c>
      <c r="E123" s="68" t="s">
        <v>1013</v>
      </c>
      <c r="F123" s="211" t="str">
        <f>IF(入力!D252="","",入力!D252)</f>
        <v/>
      </c>
      <c r="G123" s="76" t="s">
        <v>1047</v>
      </c>
      <c r="H123" s="342"/>
      <c r="I123" s="55" t="s">
        <v>1035</v>
      </c>
      <c r="J123" s="53" t="s">
        <v>261</v>
      </c>
    </row>
    <row r="124" spans="1:10" x14ac:dyDescent="0.15">
      <c r="A124" s="335"/>
      <c r="B124" s="338"/>
      <c r="C124" s="331"/>
      <c r="D124" s="214" t="s">
        <v>1022</v>
      </c>
      <c r="E124" s="69" t="s">
        <v>1014</v>
      </c>
      <c r="F124" s="224" t="str">
        <f>IFERROR((入力!D253/入力!D254)*100,"")</f>
        <v/>
      </c>
      <c r="G124" s="77" t="s">
        <v>1048</v>
      </c>
      <c r="H124" s="342"/>
      <c r="I124" s="41" t="s">
        <v>1078</v>
      </c>
      <c r="J124" s="42" t="s">
        <v>261</v>
      </c>
    </row>
    <row r="125" spans="1:10" x14ac:dyDescent="0.15">
      <c r="A125" s="335"/>
      <c r="B125" s="338"/>
      <c r="C125" s="331"/>
      <c r="D125" s="214" t="s">
        <v>1023</v>
      </c>
      <c r="E125" s="69" t="s">
        <v>1015</v>
      </c>
      <c r="F125" s="225" t="str">
        <f>IFERROR(入力!D255/(入力!D256/10000),"")</f>
        <v/>
      </c>
      <c r="G125" s="77" t="s">
        <v>1049</v>
      </c>
      <c r="H125" s="342"/>
      <c r="I125" s="41" t="s">
        <v>1052</v>
      </c>
      <c r="J125" s="42" t="s">
        <v>261</v>
      </c>
    </row>
    <row r="126" spans="1:10" x14ac:dyDescent="0.15">
      <c r="A126" s="336"/>
      <c r="B126" s="340"/>
      <c r="C126" s="333"/>
      <c r="D126" s="216" t="s">
        <v>1024</v>
      </c>
      <c r="E126" s="71" t="s">
        <v>1016</v>
      </c>
      <c r="F126" s="226" t="str">
        <f>IFERROR((入力!D257+入力!D258)/(入力!D259/10000),"")</f>
        <v/>
      </c>
      <c r="G126" s="79" t="s">
        <v>1049</v>
      </c>
      <c r="H126" s="342"/>
      <c r="I126" s="56" t="s">
        <v>1053</v>
      </c>
      <c r="J126" s="48" t="s">
        <v>261</v>
      </c>
    </row>
    <row r="127" spans="1:10" ht="18" x14ac:dyDescent="0.15">
      <c r="A127" s="344" t="s">
        <v>1044</v>
      </c>
      <c r="B127" s="345"/>
      <c r="C127" s="346"/>
      <c r="D127" s="219" t="s">
        <v>1025</v>
      </c>
      <c r="E127" s="74" t="s">
        <v>1017</v>
      </c>
      <c r="F127" s="225" t="str">
        <f>IFERROR(入力!D260/入力!D261/100000,"")</f>
        <v/>
      </c>
      <c r="G127" s="82" t="s">
        <v>1057</v>
      </c>
      <c r="H127" s="342"/>
      <c r="I127" s="100" t="s">
        <v>1054</v>
      </c>
      <c r="J127" s="49" t="s">
        <v>261</v>
      </c>
    </row>
    <row r="128" spans="1:10" x14ac:dyDescent="0.15">
      <c r="A128" s="347"/>
      <c r="B128" s="348"/>
      <c r="C128" s="349"/>
      <c r="D128" s="214" t="s">
        <v>1026</v>
      </c>
      <c r="E128" s="69" t="s">
        <v>1018</v>
      </c>
      <c r="F128" s="224" t="str">
        <f>IFERROR(入力!D262/入力!D263,"")</f>
        <v/>
      </c>
      <c r="G128" s="77" t="s">
        <v>1050</v>
      </c>
      <c r="H128" s="342"/>
      <c r="I128" s="41" t="s">
        <v>1055</v>
      </c>
      <c r="J128" s="42" t="s">
        <v>261</v>
      </c>
    </row>
    <row r="129" spans="1:10" x14ac:dyDescent="0.15">
      <c r="A129" s="350"/>
      <c r="B129" s="351"/>
      <c r="C129" s="352"/>
      <c r="D129" s="216" t="s">
        <v>1027</v>
      </c>
      <c r="E129" s="71" t="s">
        <v>1019</v>
      </c>
      <c r="F129" s="226" t="str">
        <f>IFERROR(入力!D264/入力!D265,"")</f>
        <v/>
      </c>
      <c r="G129" s="79" t="s">
        <v>1051</v>
      </c>
      <c r="H129" s="343"/>
      <c r="I129" s="56" t="s">
        <v>1056</v>
      </c>
      <c r="J129" s="48" t="s">
        <v>261</v>
      </c>
    </row>
  </sheetData>
  <sheetProtection sheet="1" objects="1" scenarios="1" formatCells="0" formatColumns="0" formatRows="0" insertColumns="0" insertRows="0" insertHyperlinks="0" deleteColumns="0" deleteRows="0" sort="0" autoFilter="0" pivotTables="0"/>
  <mergeCells count="27">
    <mergeCell ref="H121:H129"/>
    <mergeCell ref="C19:C35"/>
    <mergeCell ref="C36:C46"/>
    <mergeCell ref="C112:C114"/>
    <mergeCell ref="C115:C120"/>
    <mergeCell ref="C53:C54"/>
    <mergeCell ref="C55:C59"/>
    <mergeCell ref="C60:C75"/>
    <mergeCell ref="C76:C102"/>
    <mergeCell ref="C103:C109"/>
    <mergeCell ref="C110:C111"/>
    <mergeCell ref="A121:C122"/>
    <mergeCell ref="A123:C126"/>
    <mergeCell ref="A127:C129"/>
    <mergeCell ref="C47:C52"/>
    <mergeCell ref="A76:A120"/>
    <mergeCell ref="B112:B120"/>
    <mergeCell ref="C2:C10"/>
    <mergeCell ref="C11:C15"/>
    <mergeCell ref="C16:C17"/>
    <mergeCell ref="A2:A18"/>
    <mergeCell ref="A19:A75"/>
    <mergeCell ref="B2:B17"/>
    <mergeCell ref="B19:B52"/>
    <mergeCell ref="B53:B75"/>
    <mergeCell ref="B76:B102"/>
    <mergeCell ref="B103:B111"/>
  </mergeCells>
  <phoneticPr fontId="1"/>
  <pageMargins left="0.78740157480314965" right="0.78740157480314965" top="0.74803149606299213" bottom="0.35433070866141736" header="0.51181102362204722" footer="0.15748031496062992"/>
  <pageSetup paperSize="8" scale="77" fitToHeight="0" orientation="portrait" r:id="rId1"/>
  <headerFooter alignWithMargins="0">
    <oddHeader>&amp;R&amp;A</oddHeader>
    <oddFooter>&amp;C&amp;P / &amp;N ページ&amp;R(公財)水道技術研究センター</oddFooter>
  </headerFooter>
  <legacy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showGridLines="0" zoomScaleNormal="100" workbookViewId="0">
      <pane ySplit="1" topLeftCell="A2" activePane="bottomLeft" state="frozen"/>
      <selection activeCell="A17" sqref="A17"/>
      <selection pane="bottomLeft" activeCell="C11" sqref="C11"/>
    </sheetView>
  </sheetViews>
  <sheetFormatPr defaultColWidth="8.85546875" defaultRowHeight="20.100000000000001" customHeight="1" x14ac:dyDescent="0.15"/>
  <cols>
    <col min="1" max="1" width="11.85546875" style="21" bestFit="1" customWidth="1"/>
    <col min="2" max="2" width="12.85546875" style="21" bestFit="1" customWidth="1"/>
    <col min="3" max="3" width="126" style="37" bestFit="1" customWidth="1"/>
    <col min="4" max="16384" width="8.85546875" style="21"/>
  </cols>
  <sheetData>
    <row r="1" spans="1:3" s="36" customFormat="1" ht="20.100000000000001" customHeight="1" x14ac:dyDescent="0.15">
      <c r="A1" s="286" t="s">
        <v>380</v>
      </c>
      <c r="B1" s="286" t="s">
        <v>5</v>
      </c>
      <c r="C1" s="287" t="s">
        <v>6</v>
      </c>
    </row>
    <row r="2" spans="1:3" s="36" customFormat="1" ht="20.100000000000001" customHeight="1" x14ac:dyDescent="0.15">
      <c r="A2" s="355" t="s">
        <v>1142</v>
      </c>
      <c r="B2" s="355" t="s">
        <v>1150</v>
      </c>
      <c r="C2" s="356" t="s">
        <v>1147</v>
      </c>
    </row>
    <row r="3" spans="1:3" s="36" customFormat="1" ht="20.100000000000001" customHeight="1" x14ac:dyDescent="0.15">
      <c r="A3" s="357"/>
      <c r="B3" s="357"/>
      <c r="C3" s="358" t="s">
        <v>1145</v>
      </c>
    </row>
    <row r="4" spans="1:3" s="36" customFormat="1" ht="20.100000000000001" customHeight="1" x14ac:dyDescent="0.15">
      <c r="A4" s="359"/>
      <c r="B4" s="359"/>
      <c r="C4" s="360" t="s">
        <v>1146</v>
      </c>
    </row>
    <row r="5" spans="1:3" s="36" customFormat="1" ht="20.100000000000001" customHeight="1" x14ac:dyDescent="0.15">
      <c r="A5" s="290" t="s">
        <v>1127</v>
      </c>
      <c r="B5" s="290" t="s">
        <v>1140</v>
      </c>
      <c r="C5" s="291" t="s">
        <v>1128</v>
      </c>
    </row>
    <row r="6" spans="1:3" s="36" customFormat="1" ht="20.100000000000001" customHeight="1" x14ac:dyDescent="0.15">
      <c r="A6" s="353" t="s">
        <v>1079</v>
      </c>
      <c r="B6" s="353" t="s">
        <v>1117</v>
      </c>
      <c r="C6" s="269" t="s">
        <v>1104</v>
      </c>
    </row>
    <row r="7" spans="1:3" s="36" customFormat="1" ht="20.100000000000001" customHeight="1" x14ac:dyDescent="0.15">
      <c r="A7" s="353"/>
      <c r="B7" s="353"/>
      <c r="C7" s="269" t="s">
        <v>1105</v>
      </c>
    </row>
    <row r="8" spans="1:3" s="36" customFormat="1" ht="20.100000000000001" customHeight="1" x14ac:dyDescent="0.15">
      <c r="A8" s="353"/>
      <c r="B8" s="353"/>
      <c r="C8" s="269" t="s">
        <v>1103</v>
      </c>
    </row>
    <row r="9" spans="1:3" s="36" customFormat="1" ht="20.100000000000001" customHeight="1" x14ac:dyDescent="0.15">
      <c r="A9" s="353"/>
      <c r="B9" s="353"/>
      <c r="C9" s="269" t="s">
        <v>1106</v>
      </c>
    </row>
    <row r="10" spans="1:3" s="36" customFormat="1" ht="20.100000000000001" customHeight="1" x14ac:dyDescent="0.15">
      <c r="A10" s="353"/>
      <c r="B10" s="353"/>
      <c r="C10" s="269" t="s">
        <v>1101</v>
      </c>
    </row>
    <row r="11" spans="1:3" s="36" customFormat="1" ht="20.100000000000001" customHeight="1" x14ac:dyDescent="0.15">
      <c r="A11" s="354"/>
      <c r="B11" s="354"/>
      <c r="C11" s="269" t="s">
        <v>1102</v>
      </c>
    </row>
    <row r="12" spans="1:3" s="36" customFormat="1" ht="20.100000000000001" customHeight="1" x14ac:dyDescent="0.15">
      <c r="A12" s="281" t="s">
        <v>1038</v>
      </c>
      <c r="B12" s="281" t="s">
        <v>1068</v>
      </c>
      <c r="C12" s="282" t="s">
        <v>1058</v>
      </c>
    </row>
    <row r="13" spans="1:3" ht="20.100000000000001" customHeight="1" x14ac:dyDescent="0.15">
      <c r="A13" s="268"/>
      <c r="B13" s="268"/>
      <c r="C13" s="209" t="s">
        <v>1072</v>
      </c>
    </row>
    <row r="14" spans="1:3" s="36" customFormat="1" ht="20.100000000000001" customHeight="1" x14ac:dyDescent="0.15">
      <c r="A14" s="283" t="s">
        <v>680</v>
      </c>
      <c r="B14" s="283" t="s">
        <v>1009</v>
      </c>
      <c r="C14" s="284" t="s">
        <v>681</v>
      </c>
    </row>
  </sheetData>
  <sortState ref="A2:C34">
    <sortCondition descending="1" ref="B2:B34"/>
  </sortState>
  <mergeCells count="4">
    <mergeCell ref="B6:B11"/>
    <mergeCell ref="A6:A11"/>
    <mergeCell ref="B2:B4"/>
    <mergeCell ref="A2:A4"/>
  </mergeCells>
  <phoneticPr fontId="2"/>
  <printOptions horizontalCentered="1"/>
  <pageMargins left="0.78740157480314965" right="0.78740157480314965" top="0.39370078740157483" bottom="0.39370078740157483" header="0.51181102362204722" footer="0.51181102362204722"/>
  <pageSetup paperSize="9" scale="95" orientation="landscape" r:id="rId1"/>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表紙</vt:lpstr>
      <vt:lpstr>入力</vt:lpstr>
      <vt:lpstr>入力（A103-A109）</vt:lpstr>
      <vt:lpstr>PI計算値</vt:lpstr>
      <vt:lpstr>更新履歴</vt:lpstr>
      <vt:lpstr>PI計算値!Print_Area</vt:lpstr>
      <vt:lpstr>入力!Print_Area</vt:lpstr>
      <vt:lpstr>PI計算値!Print_Titles</vt:lpstr>
      <vt:lpstr>入力!Print_Titles</vt:lpstr>
    </vt:vector>
  </TitlesOfParts>
  <Company>JWRC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JWRC</dc:creator>
  <cp:lastModifiedBy>日下部（JWRC）</cp:lastModifiedBy>
  <cp:lastPrinted>2021-07-26T09:18:39Z</cp:lastPrinted>
  <dcterms:created xsi:type="dcterms:W3CDTF">2005-03-02T04:32:45Z</dcterms:created>
  <dcterms:modified xsi:type="dcterms:W3CDTF">2021-07-29T04:14:57Z</dcterms:modified>
</cp:coreProperties>
</file>